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600" windowHeight="9750"/>
  </bookViews>
  <sheets>
    <sheet name="Sheet1" sheetId="1" r:id="rId1"/>
  </sheets>
  <definedNames>
    <definedName name="_xlnm._FilterDatabase" localSheetId="0" hidden="1">Sheet1!$J$1:$J$231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/>
  <c r="F70"/>
  <c r="J70"/>
  <c r="C71"/>
  <c r="F71"/>
  <c r="J71"/>
  <c r="J195" l="1"/>
  <c r="F195"/>
  <c r="C195"/>
  <c r="J194"/>
  <c r="F194"/>
  <c r="C194"/>
  <c r="J193"/>
  <c r="F193"/>
  <c r="C193"/>
  <c r="J192"/>
  <c r="F192"/>
  <c r="C192"/>
  <c r="J191"/>
  <c r="F191"/>
  <c r="C191"/>
  <c r="J190"/>
  <c r="F190"/>
  <c r="C190"/>
  <c r="J189"/>
  <c r="F189"/>
  <c r="C189"/>
  <c r="J188"/>
  <c r="F188"/>
  <c r="C188"/>
  <c r="J187"/>
  <c r="F187"/>
  <c r="C187"/>
  <c r="J186"/>
  <c r="F186"/>
  <c r="C186"/>
  <c r="J185"/>
  <c r="F185"/>
  <c r="C185"/>
  <c r="J184"/>
  <c r="F184"/>
  <c r="C184"/>
  <c r="J183"/>
  <c r="F183"/>
  <c r="C183"/>
  <c r="J182"/>
  <c r="F182"/>
  <c r="C182"/>
  <c r="J181"/>
  <c r="F181"/>
  <c r="C181"/>
  <c r="J180"/>
  <c r="F180"/>
  <c r="C180"/>
  <c r="J179"/>
  <c r="F179"/>
  <c r="C179"/>
  <c r="J178"/>
  <c r="F178"/>
  <c r="C178"/>
  <c r="J177"/>
  <c r="F177"/>
  <c r="C177"/>
  <c r="J176"/>
  <c r="F176"/>
  <c r="C176"/>
  <c r="J175"/>
  <c r="F175"/>
  <c r="C175"/>
  <c r="J174"/>
  <c r="F174"/>
  <c r="C174"/>
  <c r="J173"/>
  <c r="F173"/>
  <c r="C173"/>
  <c r="J172"/>
  <c r="F172"/>
  <c r="C172"/>
  <c r="J171"/>
  <c r="F171"/>
  <c r="C171"/>
  <c r="J170"/>
  <c r="F170"/>
  <c r="C170"/>
  <c r="J169"/>
  <c r="F169"/>
  <c r="C169"/>
  <c r="J168"/>
  <c r="F168"/>
  <c r="C168"/>
  <c r="J167"/>
  <c r="F167"/>
  <c r="C167"/>
  <c r="J166"/>
  <c r="F166"/>
  <c r="C166"/>
  <c r="J165"/>
  <c r="F165"/>
  <c r="C165"/>
  <c r="J164"/>
  <c r="F164"/>
  <c r="C164"/>
  <c r="J163"/>
  <c r="F163"/>
  <c r="C163"/>
  <c r="J162"/>
  <c r="F162"/>
  <c r="C162"/>
  <c r="J231"/>
  <c r="F231"/>
  <c r="C231"/>
  <c r="J230"/>
  <c r="F230"/>
  <c r="C230"/>
  <c r="J229"/>
  <c r="F229"/>
  <c r="C229"/>
  <c r="J228"/>
  <c r="F228"/>
  <c r="C228"/>
  <c r="J227"/>
  <c r="F227"/>
  <c r="C227"/>
  <c r="J226"/>
  <c r="F226"/>
  <c r="C226"/>
  <c r="J225"/>
  <c r="F225"/>
  <c r="C225"/>
  <c r="J224"/>
  <c r="F224"/>
  <c r="C224"/>
  <c r="J223"/>
  <c r="F223"/>
  <c r="C223"/>
  <c r="J222"/>
  <c r="F222"/>
  <c r="C222"/>
  <c r="J221"/>
  <c r="F221"/>
  <c r="C221"/>
  <c r="J220"/>
  <c r="F220"/>
  <c r="C220"/>
  <c r="J219"/>
  <c r="F219"/>
  <c r="C219"/>
  <c r="J218"/>
  <c r="F218"/>
  <c r="C218"/>
  <c r="J217"/>
  <c r="F217"/>
  <c r="C217"/>
  <c r="J216"/>
  <c r="F216"/>
  <c r="C216"/>
  <c r="J215"/>
  <c r="F215"/>
  <c r="C215"/>
  <c r="J214"/>
  <c r="F214"/>
  <c r="C214"/>
  <c r="J213"/>
  <c r="F213"/>
  <c r="C213"/>
  <c r="J212"/>
  <c r="F212"/>
  <c r="C212"/>
  <c r="J211"/>
  <c r="F211"/>
  <c r="C211"/>
  <c r="J210"/>
  <c r="F210"/>
  <c r="C210"/>
  <c r="J209"/>
  <c r="F209"/>
  <c r="C209"/>
  <c r="J208"/>
  <c r="F208"/>
  <c r="C208"/>
  <c r="J207"/>
  <c r="F207"/>
  <c r="C207"/>
  <c r="J206"/>
  <c r="F206"/>
  <c r="C206"/>
  <c r="J205"/>
  <c r="F205"/>
  <c r="C205"/>
  <c r="J204"/>
  <c r="F204"/>
  <c r="C204"/>
  <c r="J203"/>
  <c r="F203"/>
  <c r="C203"/>
  <c r="J202"/>
  <c r="F202"/>
  <c r="C202"/>
  <c r="J201"/>
  <c r="F201"/>
  <c r="C201"/>
  <c r="J200"/>
  <c r="F200"/>
  <c r="C200"/>
  <c r="J199"/>
  <c r="F199"/>
  <c r="C199"/>
  <c r="J198"/>
  <c r="F198"/>
  <c r="C198"/>
  <c r="J197"/>
  <c r="F197"/>
  <c r="C197"/>
  <c r="J196"/>
  <c r="F196"/>
  <c r="C196"/>
  <c r="J161"/>
  <c r="F161"/>
  <c r="C161"/>
  <c r="J160"/>
  <c r="F160"/>
  <c r="C160"/>
  <c r="J159"/>
  <c r="F159"/>
  <c r="C159"/>
  <c r="J158"/>
  <c r="F158"/>
  <c r="C158"/>
  <c r="J157"/>
  <c r="F157"/>
  <c r="C157"/>
  <c r="J156"/>
  <c r="F156"/>
  <c r="C156"/>
  <c r="J155"/>
  <c r="F155"/>
  <c r="C155"/>
  <c r="J154"/>
  <c r="F154"/>
  <c r="C154"/>
  <c r="J153"/>
  <c r="F153"/>
  <c r="C153"/>
  <c r="J152"/>
  <c r="F152"/>
  <c r="C152"/>
  <c r="J151"/>
  <c r="F151"/>
  <c r="C151"/>
  <c r="J150"/>
  <c r="F150"/>
  <c r="C150"/>
  <c r="J149"/>
  <c r="F149"/>
  <c r="C149"/>
  <c r="J148"/>
  <c r="F148"/>
  <c r="C148"/>
  <c r="J147"/>
  <c r="F147"/>
  <c r="C147"/>
  <c r="J146"/>
  <c r="F146"/>
  <c r="C146"/>
  <c r="J145"/>
  <c r="F145"/>
  <c r="C145"/>
  <c r="J144"/>
  <c r="F144"/>
  <c r="C144"/>
  <c r="J143"/>
  <c r="F143"/>
  <c r="C143"/>
  <c r="J142"/>
  <c r="F142"/>
  <c r="C142"/>
  <c r="J141"/>
  <c r="F141"/>
  <c r="C141"/>
  <c r="J140"/>
  <c r="F140"/>
  <c r="C140"/>
  <c r="J139"/>
  <c r="F139"/>
  <c r="C139"/>
  <c r="J138"/>
  <c r="F138"/>
  <c r="C138"/>
  <c r="J137"/>
  <c r="F137"/>
  <c r="C137"/>
  <c r="J136"/>
  <c r="F136"/>
  <c r="C136"/>
  <c r="J135"/>
  <c r="F135"/>
  <c r="C135"/>
  <c r="J134"/>
  <c r="F134"/>
  <c r="C134"/>
  <c r="J133"/>
  <c r="F133"/>
  <c r="C133"/>
  <c r="J132"/>
  <c r="F132"/>
  <c r="C132"/>
  <c r="J131"/>
  <c r="F131"/>
  <c r="C131"/>
  <c r="J130"/>
  <c r="F130"/>
  <c r="C130"/>
  <c r="J129"/>
  <c r="F129"/>
  <c r="C129"/>
  <c r="J128"/>
  <c r="F128"/>
  <c r="C128"/>
  <c r="J127"/>
  <c r="F127"/>
  <c r="C127"/>
  <c r="J126"/>
  <c r="F126"/>
  <c r="C126"/>
  <c r="J125"/>
  <c r="F125"/>
  <c r="C125"/>
  <c r="J124"/>
  <c r="F124"/>
  <c r="C124"/>
  <c r="J123"/>
  <c r="F123"/>
  <c r="C123"/>
  <c r="J122"/>
  <c r="F122"/>
  <c r="C122"/>
  <c r="J121"/>
  <c r="F121"/>
  <c r="C121"/>
  <c r="J120"/>
  <c r="F120"/>
  <c r="C120"/>
  <c r="J119"/>
  <c r="F119"/>
  <c r="C119"/>
  <c r="J118"/>
  <c r="F118"/>
  <c r="C118"/>
  <c r="J117"/>
  <c r="F117"/>
  <c r="C117"/>
  <c r="J116"/>
  <c r="F116"/>
  <c r="C116"/>
  <c r="J115"/>
  <c r="F115"/>
  <c r="C115"/>
  <c r="J114"/>
  <c r="F114"/>
  <c r="C114"/>
  <c r="J113"/>
  <c r="F113"/>
  <c r="C113"/>
  <c r="J112"/>
  <c r="F112"/>
  <c r="C112"/>
  <c r="J111"/>
  <c r="F111"/>
  <c r="C111"/>
  <c r="J110"/>
  <c r="F110"/>
  <c r="C110"/>
  <c r="J109"/>
  <c r="F109"/>
  <c r="C109"/>
  <c r="J108"/>
  <c r="F108"/>
  <c r="C108"/>
  <c r="J107"/>
  <c r="F107"/>
  <c r="C107"/>
  <c r="J106"/>
  <c r="F106"/>
  <c r="C106"/>
  <c r="J105"/>
  <c r="F105"/>
  <c r="C105"/>
  <c r="J104"/>
  <c r="F104"/>
  <c r="C104"/>
  <c r="J103"/>
  <c r="F103"/>
  <c r="C103"/>
  <c r="J102"/>
  <c r="F102"/>
  <c r="C102"/>
  <c r="J101"/>
  <c r="F101"/>
  <c r="C101"/>
  <c r="J100"/>
  <c r="F100"/>
  <c r="C100"/>
  <c r="J99"/>
  <c r="F99"/>
  <c r="C99"/>
  <c r="J98"/>
  <c r="F98"/>
  <c r="C98"/>
  <c r="J97"/>
  <c r="F97"/>
  <c r="C97"/>
  <c r="J96"/>
  <c r="F96"/>
  <c r="C96"/>
  <c r="J95"/>
  <c r="F95"/>
  <c r="C95"/>
  <c r="J94"/>
  <c r="F94"/>
  <c r="C94"/>
  <c r="J93"/>
  <c r="F93"/>
  <c r="C93"/>
  <c r="J92"/>
  <c r="F92"/>
  <c r="C92"/>
  <c r="J91"/>
  <c r="F91"/>
  <c r="C91"/>
  <c r="J90"/>
  <c r="F90"/>
  <c r="C90"/>
  <c r="J89"/>
  <c r="F89"/>
  <c r="C89"/>
  <c r="J88"/>
  <c r="F88"/>
  <c r="C88"/>
  <c r="J87"/>
  <c r="F87"/>
  <c r="C87"/>
  <c r="J86"/>
  <c r="F86"/>
  <c r="C86"/>
  <c r="J85"/>
  <c r="F85"/>
  <c r="C85"/>
  <c r="J84"/>
  <c r="F84"/>
  <c r="C84"/>
  <c r="J83"/>
  <c r="F83"/>
  <c r="C83"/>
  <c r="J82"/>
  <c r="F82"/>
  <c r="C82"/>
  <c r="J81"/>
  <c r="F81"/>
  <c r="C81"/>
  <c r="J80"/>
  <c r="F80"/>
  <c r="C80"/>
  <c r="J79"/>
  <c r="F79"/>
  <c r="C79"/>
  <c r="J78"/>
  <c r="F78"/>
  <c r="C78"/>
  <c r="J77"/>
  <c r="F77"/>
  <c r="C77"/>
  <c r="J76"/>
  <c r="F76"/>
  <c r="C76"/>
  <c r="J75"/>
  <c r="F75"/>
  <c r="C75"/>
  <c r="J74"/>
  <c r="F74"/>
  <c r="C74"/>
  <c r="J73"/>
  <c r="F73"/>
  <c r="C73"/>
  <c r="J72"/>
  <c r="F72"/>
  <c r="C72"/>
  <c r="J69"/>
  <c r="F69"/>
  <c r="C69"/>
  <c r="J68"/>
  <c r="F68"/>
  <c r="C68"/>
  <c r="J67"/>
  <c r="F67"/>
  <c r="C67"/>
  <c r="J66"/>
  <c r="F66"/>
  <c r="C66"/>
  <c r="J65"/>
  <c r="F65"/>
  <c r="C65"/>
  <c r="J64"/>
  <c r="F64"/>
  <c r="C64"/>
  <c r="J63"/>
  <c r="F63"/>
  <c r="C63"/>
  <c r="J62"/>
  <c r="F62"/>
  <c r="C62"/>
  <c r="J61"/>
  <c r="F61"/>
  <c r="C61"/>
  <c r="J60"/>
  <c r="F60"/>
  <c r="C60"/>
  <c r="J59"/>
  <c r="F59"/>
  <c r="C59"/>
  <c r="J58"/>
  <c r="F58"/>
  <c r="C58"/>
  <c r="J57"/>
  <c r="F57"/>
  <c r="C57"/>
  <c r="J56"/>
  <c r="F56"/>
  <c r="C56"/>
  <c r="J55"/>
  <c r="F55"/>
  <c r="C55"/>
  <c r="J54"/>
  <c r="F54"/>
  <c r="C54"/>
  <c r="J53"/>
  <c r="F53"/>
  <c r="C53"/>
  <c r="J52"/>
  <c r="F52"/>
  <c r="C52"/>
  <c r="J51"/>
  <c r="F51"/>
  <c r="C51"/>
  <c r="J50"/>
  <c r="F50"/>
  <c r="C50"/>
  <c r="J49"/>
  <c r="F49"/>
  <c r="C49"/>
  <c r="J48"/>
  <c r="F48"/>
  <c r="C48"/>
  <c r="J47"/>
  <c r="F47"/>
  <c r="C47"/>
  <c r="J46"/>
  <c r="F46"/>
  <c r="C46"/>
  <c r="J45"/>
  <c r="F45"/>
  <c r="C45"/>
  <c r="J44"/>
  <c r="F44"/>
  <c r="C44"/>
  <c r="J43"/>
  <c r="F43"/>
  <c r="C43"/>
  <c r="J42"/>
  <c r="F42"/>
  <c r="C42"/>
  <c r="J41"/>
  <c r="F41"/>
  <c r="C41"/>
  <c r="J40"/>
  <c r="F40"/>
  <c r="C40"/>
  <c r="J39"/>
  <c r="F39"/>
  <c r="C39"/>
  <c r="J38"/>
  <c r="F38"/>
  <c r="C38"/>
  <c r="J37"/>
  <c r="F37"/>
  <c r="C37"/>
  <c r="J36"/>
  <c r="F36"/>
  <c r="C36"/>
  <c r="J35"/>
  <c r="F35"/>
  <c r="C35"/>
  <c r="J34"/>
  <c r="F34"/>
  <c r="C34"/>
  <c r="J33"/>
  <c r="F33"/>
  <c r="C33"/>
  <c r="J32"/>
  <c r="F32"/>
  <c r="C32"/>
  <c r="J31"/>
  <c r="F31"/>
  <c r="C31"/>
  <c r="J30"/>
  <c r="F30"/>
  <c r="C30"/>
  <c r="J29"/>
  <c r="F29"/>
  <c r="C29"/>
  <c r="J28"/>
  <c r="F28"/>
  <c r="C28"/>
  <c r="J27"/>
  <c r="F27"/>
  <c r="C27"/>
  <c r="J26"/>
  <c r="F26"/>
  <c r="C26"/>
  <c r="J25"/>
  <c r="F25"/>
  <c r="C25"/>
  <c r="J24"/>
  <c r="F24"/>
  <c r="C24"/>
  <c r="J23"/>
  <c r="F23"/>
  <c r="C23"/>
  <c r="J22"/>
  <c r="F22"/>
  <c r="C22"/>
  <c r="J21"/>
  <c r="F21"/>
  <c r="C21"/>
  <c r="J20"/>
  <c r="F20"/>
  <c r="C20"/>
  <c r="J19"/>
  <c r="F19"/>
  <c r="C19"/>
  <c r="J18"/>
  <c r="F18"/>
  <c r="C18"/>
  <c r="J17"/>
  <c r="F17"/>
  <c r="C17"/>
  <c r="J16"/>
  <c r="F16"/>
  <c r="C16"/>
  <c r="J15"/>
  <c r="F15"/>
  <c r="C15"/>
  <c r="J14"/>
  <c r="F14"/>
  <c r="C14"/>
  <c r="J13"/>
  <c r="F13"/>
  <c r="C13"/>
  <c r="J12"/>
  <c r="F12"/>
  <c r="C12"/>
  <c r="J11"/>
  <c r="F11"/>
  <c r="C11"/>
  <c r="J10"/>
  <c r="F10"/>
  <c r="C10"/>
  <c r="J9"/>
  <c r="F9"/>
  <c r="C9"/>
  <c r="J8"/>
  <c r="F8"/>
  <c r="C8"/>
  <c r="J7"/>
  <c r="F7"/>
  <c r="C7"/>
  <c r="J6"/>
  <c r="F6"/>
  <c r="C6"/>
  <c r="J5"/>
  <c r="F5"/>
  <c r="C5"/>
  <c r="J4"/>
  <c r="F4"/>
  <c r="C4"/>
  <c r="J3"/>
  <c r="F3"/>
  <c r="C3"/>
  <c r="J2"/>
  <c r="F2"/>
  <c r="C2"/>
</calcChain>
</file>

<file path=xl/sharedStrings.xml><?xml version="1.0" encoding="utf-8"?>
<sst xmlns="http://schemas.openxmlformats.org/spreadsheetml/2006/main" count="932" uniqueCount="518">
  <si>
    <t>梁雪峰</t>
  </si>
  <si>
    <t>男</t>
  </si>
  <si>
    <t>市公安局指挥中心-A岗</t>
    <phoneticPr fontId="2" type="noConversion"/>
  </si>
  <si>
    <t>2017010105</t>
  </si>
  <si>
    <t>张佳</t>
  </si>
  <si>
    <t>2017010111</t>
  </si>
  <si>
    <t>陈少方</t>
  </si>
  <si>
    <t>2017010102</t>
  </si>
  <si>
    <t>冉兆耀</t>
  </si>
  <si>
    <t>2017010203</t>
  </si>
  <si>
    <t>武文杰</t>
  </si>
  <si>
    <t>2017010215</t>
  </si>
  <si>
    <t>高素权</t>
  </si>
  <si>
    <t>2017010122</t>
  </si>
  <si>
    <t>李楠</t>
  </si>
  <si>
    <t>2017010212</t>
  </si>
  <si>
    <t>陈正</t>
  </si>
  <si>
    <t>2017010205</t>
  </si>
  <si>
    <t>聂云飞</t>
  </si>
  <si>
    <t>2017010126</t>
  </si>
  <si>
    <t>王伟</t>
  </si>
  <si>
    <t>2017010123</t>
  </si>
  <si>
    <t>李尹</t>
  </si>
  <si>
    <t>女</t>
  </si>
  <si>
    <t>2017010519</t>
  </si>
  <si>
    <t>张洁</t>
  </si>
  <si>
    <t>2017010406</t>
  </si>
  <si>
    <t>吴燕</t>
  </si>
  <si>
    <t>2017010305</t>
  </si>
  <si>
    <t>刘敏</t>
  </si>
  <si>
    <t>2017010426</t>
  </si>
  <si>
    <t>胡丽波</t>
  </si>
  <si>
    <t>2017010430</t>
  </si>
  <si>
    <t>牛婧</t>
  </si>
  <si>
    <t>2017010402</t>
  </si>
  <si>
    <t>张枝</t>
  </si>
  <si>
    <t>2017010412</t>
  </si>
  <si>
    <t>程丽</t>
  </si>
  <si>
    <t>2017010505</t>
  </si>
  <si>
    <t>蔡玮</t>
  </si>
  <si>
    <t>2017010225</t>
  </si>
  <si>
    <t>丰雪</t>
  </si>
  <si>
    <t>2017010425</t>
  </si>
  <si>
    <t>市公安局指挥中心-A岗</t>
    <phoneticPr fontId="2" type="noConversion"/>
  </si>
  <si>
    <t>岳雷</t>
  </si>
  <si>
    <t>2017010204</t>
  </si>
  <si>
    <t>张磊</t>
  </si>
  <si>
    <t>2017010210</t>
  </si>
  <si>
    <t>石伟</t>
  </si>
  <si>
    <t>2017010201</t>
  </si>
  <si>
    <t>丁辉</t>
  </si>
  <si>
    <t>2017010217</t>
  </si>
  <si>
    <t>蔡绍钟</t>
  </si>
  <si>
    <t>2017010216</t>
  </si>
  <si>
    <t>汪杰</t>
  </si>
  <si>
    <t>2017010202</t>
  </si>
  <si>
    <t>陈廷卫</t>
  </si>
  <si>
    <t>2017010112</t>
  </si>
  <si>
    <t>董翰</t>
  </si>
  <si>
    <t>2017010207</t>
  </si>
  <si>
    <t>吴硕</t>
  </si>
  <si>
    <t>2017010206</t>
  </si>
  <si>
    <t>蒋伟</t>
  </si>
  <si>
    <t>2017010106</t>
  </si>
  <si>
    <t>廖莹莹</t>
  </si>
  <si>
    <t>2017010429</t>
  </si>
  <si>
    <t>杨丹</t>
  </si>
  <si>
    <t>2017010304</t>
  </si>
  <si>
    <t>杨静</t>
  </si>
  <si>
    <t>2017010401</t>
  </si>
  <si>
    <t>汤雪</t>
  </si>
  <si>
    <t>2017010516</t>
  </si>
  <si>
    <t>刘粉</t>
  </si>
  <si>
    <t>2017010319</t>
  </si>
  <si>
    <t>张培</t>
  </si>
  <si>
    <t>2017010404</t>
  </si>
  <si>
    <t>韩慧</t>
  </si>
  <si>
    <t>2017010414</t>
  </si>
  <si>
    <t>谢晶晶</t>
  </si>
  <si>
    <t>2017010604</t>
  </si>
  <si>
    <t>陈睿睿</t>
  </si>
  <si>
    <t>2017010603</t>
  </si>
  <si>
    <t>祁红</t>
  </si>
  <si>
    <t>2017010220</t>
  </si>
  <si>
    <t>张燕雁</t>
  </si>
  <si>
    <t>市公安局出入境管理支队-A岗（淮舜、谢家集受理点)</t>
    <phoneticPr fontId="2" type="noConversion"/>
  </si>
  <si>
    <t>2017010704</t>
  </si>
  <si>
    <t>朱荣荣</t>
  </si>
  <si>
    <t>市公安局出入境管理支队-A岗（淮舜、谢家集受理点)</t>
    <phoneticPr fontId="2" type="noConversion"/>
  </si>
  <si>
    <t>2017010728</t>
  </si>
  <si>
    <t>田婷婷</t>
  </si>
  <si>
    <t>2017010619</t>
  </si>
  <si>
    <t>李婷婷</t>
  </si>
  <si>
    <t>2017010724</t>
  </si>
  <si>
    <t>杨成成</t>
  </si>
  <si>
    <t>市公安局出入境管理支队-B岗（潘集受理点）</t>
    <phoneticPr fontId="2" type="noConversion"/>
  </si>
  <si>
    <t>2017010828</t>
  </si>
  <si>
    <t>杨曼丽</t>
  </si>
  <si>
    <t>2017010817</t>
  </si>
  <si>
    <t>王征</t>
  </si>
  <si>
    <t>市公安局出入境管理支队-C岗</t>
    <phoneticPr fontId="2" type="noConversion"/>
  </si>
  <si>
    <t>2017011323</t>
  </si>
  <si>
    <t>曹瑞雪</t>
  </si>
  <si>
    <t>市公安局出入境管理支队-C岗</t>
    <phoneticPr fontId="2" type="noConversion"/>
  </si>
  <si>
    <t>2017011006</t>
  </si>
  <si>
    <t>张楠楠</t>
  </si>
  <si>
    <t>2017011304</t>
  </si>
  <si>
    <t>谢毅敏</t>
  </si>
  <si>
    <t>2017011329</t>
  </si>
  <si>
    <t>李晨梅</t>
  </si>
  <si>
    <t>2017010921</t>
  </si>
  <si>
    <t>董依婕</t>
  </si>
  <si>
    <t>2017011025</t>
  </si>
  <si>
    <t>王晓文</t>
  </si>
  <si>
    <t>2017011029</t>
  </si>
  <si>
    <t>信国伟</t>
  </si>
  <si>
    <t>2017011124</t>
  </si>
  <si>
    <t>段丽</t>
  </si>
  <si>
    <t>2017011217</t>
  </si>
  <si>
    <t>蔡侃</t>
  </si>
  <si>
    <t>2017011314</t>
  </si>
  <si>
    <t>宋洪荣</t>
  </si>
  <si>
    <t>市公安局网安支队-A岗</t>
    <phoneticPr fontId="2" type="noConversion"/>
  </si>
  <si>
    <t>2017011708</t>
  </si>
  <si>
    <t>吴晓兰</t>
  </si>
  <si>
    <t>市公安局网安支队-A岗</t>
    <phoneticPr fontId="2" type="noConversion"/>
  </si>
  <si>
    <t>2017011702</t>
  </si>
  <si>
    <t>陈曦</t>
  </si>
  <si>
    <t>2017011425</t>
  </si>
  <si>
    <t>周若晨</t>
  </si>
  <si>
    <t>2017011620</t>
  </si>
  <si>
    <t>许四林</t>
  </si>
  <si>
    <t>2017011411</t>
  </si>
  <si>
    <t>张震</t>
  </si>
  <si>
    <t>2017011629</t>
  </si>
  <si>
    <t>孙庆</t>
  </si>
  <si>
    <t>2017011426</t>
  </si>
  <si>
    <t>薛涵月</t>
  </si>
  <si>
    <t>2017011501</t>
  </si>
  <si>
    <t>姓名</t>
    <phoneticPr fontId="2" type="noConversion"/>
  </si>
  <si>
    <t>身份证号</t>
    <phoneticPr fontId="2" type="noConversion"/>
  </si>
  <si>
    <t>性别</t>
    <phoneticPr fontId="2" type="noConversion"/>
  </si>
  <si>
    <t>岗位名称</t>
    <phoneticPr fontId="2" type="noConversion"/>
  </si>
  <si>
    <t>岗位代码</t>
    <phoneticPr fontId="2" type="noConversion"/>
  </si>
  <si>
    <t>准考证号</t>
  </si>
  <si>
    <t>公共知识</t>
    <phoneticPr fontId="2" type="noConversion"/>
  </si>
  <si>
    <t>备注</t>
    <phoneticPr fontId="2" type="noConversion"/>
  </si>
  <si>
    <t>郑双姣</t>
  </si>
  <si>
    <t>市公安局经侦支队-A岗</t>
    <phoneticPr fontId="2" type="noConversion"/>
  </si>
  <si>
    <t>2017011720</t>
  </si>
  <si>
    <t>孙振</t>
  </si>
  <si>
    <t>市公安局经侦支队-A岗</t>
    <phoneticPr fontId="2" type="noConversion"/>
  </si>
  <si>
    <t>2017011713</t>
  </si>
  <si>
    <t>朱程晨</t>
  </si>
  <si>
    <t>市公安局刑警支队-A岗</t>
    <phoneticPr fontId="2" type="noConversion"/>
  </si>
  <si>
    <t>2017011723</t>
  </si>
  <si>
    <t>桂桐</t>
  </si>
  <si>
    <t>市公安局刑警支队-A岗</t>
    <phoneticPr fontId="2" type="noConversion"/>
  </si>
  <si>
    <t>2017011726</t>
  </si>
  <si>
    <t>俞超</t>
  </si>
  <si>
    <t>2017011722</t>
  </si>
  <si>
    <t>陈祥方</t>
  </si>
  <si>
    <t>2017011727</t>
  </si>
  <si>
    <t>李夏茵</t>
  </si>
  <si>
    <t>2017011804</t>
  </si>
  <si>
    <t>段文静</t>
  </si>
  <si>
    <t>2017011728</t>
  </si>
  <si>
    <t>蔡笑</t>
  </si>
  <si>
    <t>2017011729</t>
  </si>
  <si>
    <t>魏瑶瑶</t>
  </si>
  <si>
    <t>2017011730</t>
  </si>
  <si>
    <t>陶涛</t>
  </si>
  <si>
    <t>市公安局监管支队-A岗（拘留所）</t>
    <phoneticPr fontId="2" type="noConversion"/>
  </si>
  <si>
    <t>2017011823</t>
  </si>
  <si>
    <t>牛坤</t>
  </si>
  <si>
    <t>2017011817</t>
  </si>
  <si>
    <t>王明</t>
  </si>
  <si>
    <t>2017011819</t>
  </si>
  <si>
    <t>陈启</t>
  </si>
  <si>
    <t>2017011822</t>
  </si>
  <si>
    <t>样会庞</t>
  </si>
  <si>
    <t>市公安局监管支队-B岗</t>
    <phoneticPr fontId="2" type="noConversion"/>
  </si>
  <si>
    <t>2017011827</t>
  </si>
  <si>
    <t>郑莹莹</t>
  </si>
  <si>
    <t>2017011830</t>
  </si>
  <si>
    <t>汤明雪</t>
  </si>
  <si>
    <t>市公安局监管支队-C岗（看守所、监管医院）</t>
    <phoneticPr fontId="2" type="noConversion"/>
  </si>
  <si>
    <t>2017012306</t>
  </si>
  <si>
    <t>张郝</t>
  </si>
  <si>
    <t>2017012410</t>
  </si>
  <si>
    <t>汪海燕</t>
  </si>
  <si>
    <t>2017012429</t>
  </si>
  <si>
    <t>王紫荆</t>
  </si>
  <si>
    <t>2017012215</t>
  </si>
  <si>
    <t>王圣</t>
  </si>
  <si>
    <t>2017012130</t>
  </si>
  <si>
    <t>戴良娜</t>
  </si>
  <si>
    <t>2017012212</t>
  </si>
  <si>
    <t>叶青莹</t>
    <phoneticPr fontId="2" type="noConversion"/>
  </si>
  <si>
    <t>2017012221</t>
  </si>
  <si>
    <t>孙晓雪</t>
  </si>
  <si>
    <t>2017012312</t>
  </si>
  <si>
    <t>罗丹</t>
  </si>
  <si>
    <t>2017012609</t>
  </si>
  <si>
    <t>孔蓓</t>
  </si>
  <si>
    <t>2017012230</t>
  </si>
  <si>
    <t>程晨</t>
  </si>
  <si>
    <t>2017012201</t>
  </si>
  <si>
    <t>尹欣</t>
  </si>
  <si>
    <t>2017012002</t>
  </si>
  <si>
    <t>常成</t>
  </si>
  <si>
    <t>市公安局监管支队-C岗（看守所、监管医院）</t>
    <phoneticPr fontId="2" type="noConversion"/>
  </si>
  <si>
    <t>2017011912</t>
  </si>
  <si>
    <t>金余保</t>
  </si>
  <si>
    <t>2017012613</t>
  </si>
  <si>
    <t>刘月</t>
  </si>
  <si>
    <t>2017012308</t>
  </si>
  <si>
    <t>李方园</t>
  </si>
  <si>
    <t>2017012401</t>
  </si>
  <si>
    <t>刘斌</t>
  </si>
  <si>
    <t>2017012007</t>
  </si>
  <si>
    <t>侯倩</t>
  </si>
  <si>
    <t>2017011907</t>
  </si>
  <si>
    <t>段云</t>
  </si>
  <si>
    <t>2017012526</t>
  </si>
  <si>
    <t>郑江</t>
  </si>
  <si>
    <t>2017012402</t>
  </si>
  <si>
    <t>陈晓艳</t>
  </si>
  <si>
    <t>2017012126</t>
  </si>
  <si>
    <t>李琦</t>
  </si>
  <si>
    <t>2017012329</t>
  </si>
  <si>
    <t>宋淼淼</t>
  </si>
  <si>
    <t>2017012427</t>
  </si>
  <si>
    <t>刘静</t>
  </si>
  <si>
    <t>2017012524</t>
  </si>
  <si>
    <t>张荣</t>
  </si>
  <si>
    <t>2017012515</t>
  </si>
  <si>
    <t>陈晨</t>
  </si>
  <si>
    <t>2017012005</t>
  </si>
  <si>
    <t>刘莹</t>
  </si>
  <si>
    <t>2017012517</t>
  </si>
  <si>
    <t>许丽</t>
  </si>
  <si>
    <t>2017012225</t>
  </si>
  <si>
    <t>李月月</t>
  </si>
  <si>
    <t>女</t>
    <phoneticPr fontId="2" type="noConversion"/>
  </si>
  <si>
    <t>2017012014</t>
  </si>
  <si>
    <t>李瑾瑾</t>
  </si>
  <si>
    <t>2017011924</t>
  </si>
  <si>
    <t>陈翔</t>
  </si>
  <si>
    <t>市公安局监管支队-D岗（看守所、监管医院）</t>
    <phoneticPr fontId="2" type="noConversion"/>
  </si>
  <si>
    <t>2017012720</t>
  </si>
  <si>
    <t>朱明龙</t>
  </si>
  <si>
    <t>2017012624</t>
  </si>
  <si>
    <t>李恩龙</t>
  </si>
  <si>
    <t>2017012807</t>
  </si>
  <si>
    <t>廖爽和</t>
  </si>
  <si>
    <t>2017012629</t>
  </si>
  <si>
    <t>王麟辉</t>
  </si>
  <si>
    <t>2017012730</t>
  </si>
  <si>
    <t>刘永涛</t>
  </si>
  <si>
    <t>2017012630</t>
  </si>
  <si>
    <t>刘琦</t>
  </si>
  <si>
    <t>2017012728</t>
  </si>
  <si>
    <t>纪锦程</t>
  </si>
  <si>
    <t>2017012702</t>
  </si>
  <si>
    <t>杨莹</t>
  </si>
  <si>
    <t>2017012703</t>
  </si>
  <si>
    <t>李裴</t>
  </si>
  <si>
    <t>2017012725</t>
  </si>
  <si>
    <t>姚乔木</t>
  </si>
  <si>
    <t>2017012614</t>
  </si>
  <si>
    <t>华山</t>
  </si>
  <si>
    <t>市公安局监管支队-D岗（看守所、监管医院）</t>
    <phoneticPr fontId="2" type="noConversion"/>
  </si>
  <si>
    <t>2017012623</t>
  </si>
  <si>
    <t>韩笑</t>
  </si>
  <si>
    <t>2017012712</t>
  </si>
  <si>
    <t>史磊</t>
  </si>
  <si>
    <t>2017012718</t>
  </si>
  <si>
    <t>陶康康</t>
  </si>
  <si>
    <t>2017012618</t>
  </si>
  <si>
    <t>魏涛</t>
  </si>
  <si>
    <t>2017012729</t>
  </si>
  <si>
    <t>陈斌</t>
  </si>
  <si>
    <t>2017012619</t>
  </si>
  <si>
    <t>张红胜</t>
  </si>
  <si>
    <t>2017012721</t>
  </si>
  <si>
    <t>李波</t>
  </si>
  <si>
    <t>2017012625</t>
  </si>
  <si>
    <t>郭晓辉</t>
  </si>
  <si>
    <t>市公安局监管支队-D岗（看守所、监管医院）</t>
    <phoneticPr fontId="2" type="noConversion"/>
  </si>
  <si>
    <t>2017012717</t>
  </si>
  <si>
    <t>程斌斌</t>
  </si>
  <si>
    <t>市公安局监管支队-D岗（看守所、监管医院）</t>
    <phoneticPr fontId="2" type="noConversion"/>
  </si>
  <si>
    <t>2017012805</t>
  </si>
  <si>
    <t>韩旭</t>
  </si>
  <si>
    <t>2017012710</t>
  </si>
  <si>
    <t>邓家诏</t>
  </si>
  <si>
    <t>市公安局监管支队-D岗（看守所、监管医院）</t>
    <phoneticPr fontId="2" type="noConversion"/>
  </si>
  <si>
    <t>2017012621</t>
  </si>
  <si>
    <t>刘强</t>
  </si>
  <si>
    <t>市公安局监管支队-D岗（看守所、监管医院）</t>
    <phoneticPr fontId="2" type="noConversion"/>
  </si>
  <si>
    <t>2017012616</t>
  </si>
  <si>
    <t>缪晓虎</t>
  </si>
  <si>
    <t>市公安局监管支队-D岗（看守所、监管医院）</t>
    <phoneticPr fontId="2" type="noConversion"/>
  </si>
  <si>
    <t>2017012727</t>
  </si>
  <si>
    <t>崔普成</t>
  </si>
  <si>
    <t>2017012626</t>
  </si>
  <si>
    <t>陈潇雨</t>
  </si>
  <si>
    <t>2017012622</t>
  </si>
  <si>
    <t>孔巨峰</t>
  </si>
  <si>
    <t>2017012806</t>
  </si>
  <si>
    <t>尹文浩</t>
  </si>
  <si>
    <t>2017012711</t>
  </si>
  <si>
    <t>刘正鑫</t>
  </si>
  <si>
    <t>2017012808</t>
  </si>
  <si>
    <t>缪长顺</t>
  </si>
  <si>
    <t>潘集分局-A岗</t>
    <phoneticPr fontId="2" type="noConversion"/>
  </si>
  <si>
    <t>2017013020</t>
  </si>
  <si>
    <t>李山悟</t>
  </si>
  <si>
    <t>2017012816</t>
  </si>
  <si>
    <t>代冬冬</t>
  </si>
  <si>
    <t>2017012922</t>
  </si>
  <si>
    <t>李士豪</t>
  </si>
  <si>
    <t>潘集分局-A岗</t>
    <phoneticPr fontId="2" type="noConversion"/>
  </si>
  <si>
    <t>2017013016</t>
  </si>
  <si>
    <t>夏子杨</t>
  </si>
  <si>
    <t>潘集分局-A岗</t>
    <phoneticPr fontId="2" type="noConversion"/>
  </si>
  <si>
    <t>2017012924</t>
  </si>
  <si>
    <t>盛波</t>
  </si>
  <si>
    <t>潘集分局-A岗</t>
    <phoneticPr fontId="2" type="noConversion"/>
  </si>
  <si>
    <t>2017012821</t>
  </si>
  <si>
    <t>王冲</t>
  </si>
  <si>
    <t>潘集分局-A岗</t>
    <phoneticPr fontId="2" type="noConversion"/>
  </si>
  <si>
    <t>2017012815</t>
  </si>
  <si>
    <t>徐胜秋</t>
  </si>
  <si>
    <t>2017013013</t>
  </si>
  <si>
    <t>王宝龙</t>
  </si>
  <si>
    <t>2017012827</t>
  </si>
  <si>
    <t>张明晓</t>
  </si>
  <si>
    <t>2017012905</t>
  </si>
  <si>
    <t>常泽锋</t>
  </si>
  <si>
    <t>2017012927</t>
  </si>
  <si>
    <t>曹鑫</t>
  </si>
  <si>
    <t>2017013017</t>
  </si>
  <si>
    <t>戴宜翔</t>
  </si>
  <si>
    <t>2017012809</t>
  </si>
  <si>
    <t>朱晨冬</t>
  </si>
  <si>
    <t>2017012826</t>
  </si>
  <si>
    <t>倪龙海</t>
  </si>
  <si>
    <t>2017012919</t>
  </si>
  <si>
    <t>徐胜胜</t>
  </si>
  <si>
    <t>2017012906</t>
  </si>
  <si>
    <t>李田静</t>
  </si>
  <si>
    <t>2017020122</t>
  </si>
  <si>
    <t>范峥</t>
  </si>
  <si>
    <t>2017020103</t>
  </si>
  <si>
    <t>陈小慧</t>
  </si>
  <si>
    <t>2017020117</t>
  </si>
  <si>
    <t>车甜甜</t>
  </si>
  <si>
    <t>2017020109</t>
  </si>
  <si>
    <t>苏正强</t>
  </si>
  <si>
    <t>潘集分局-B岗</t>
    <phoneticPr fontId="2" type="noConversion"/>
  </si>
  <si>
    <t>2017020216</t>
  </si>
  <si>
    <t>陈文博</t>
  </si>
  <si>
    <t>2017020315</t>
  </si>
  <si>
    <t>康阳阳</t>
  </si>
  <si>
    <t>2017020312</t>
  </si>
  <si>
    <t>王振</t>
  </si>
  <si>
    <t>2017020304</t>
  </si>
  <si>
    <t>赵彬</t>
  </si>
  <si>
    <t>2017020224</t>
  </si>
  <si>
    <t>李龙</t>
  </si>
  <si>
    <t>2017020227</t>
  </si>
  <si>
    <t>关键</t>
  </si>
  <si>
    <t>2017020223</t>
  </si>
  <si>
    <t>闫新杰</t>
  </si>
  <si>
    <t>2017020230</t>
  </si>
  <si>
    <t>聂鑫</t>
  </si>
  <si>
    <t>2017020221</t>
  </si>
  <si>
    <t>顾正</t>
  </si>
  <si>
    <t>2017020218</t>
  </si>
  <si>
    <t>徐磊</t>
  </si>
  <si>
    <t>2017020302</t>
  </si>
  <si>
    <t>朱文龙</t>
  </si>
  <si>
    <t>谢家集分局-A岗</t>
    <phoneticPr fontId="2" type="noConversion"/>
  </si>
  <si>
    <t>2017020323</t>
  </si>
  <si>
    <t>李文辉</t>
  </si>
  <si>
    <t>2017020410</t>
  </si>
  <si>
    <t>郭世超</t>
  </si>
  <si>
    <t>2017020419</t>
  </si>
  <si>
    <t>孟伟</t>
  </si>
  <si>
    <t>2017020514</t>
  </si>
  <si>
    <t>王宇</t>
  </si>
  <si>
    <t>2017020322</t>
  </si>
  <si>
    <t>吴俊</t>
  </si>
  <si>
    <t>2017020510</t>
  </si>
  <si>
    <t>夏万峰</t>
  </si>
  <si>
    <t>2017020320</t>
  </si>
  <si>
    <t>章陈</t>
  </si>
  <si>
    <t>2017020421</t>
  </si>
  <si>
    <t>何磊磊</t>
  </si>
  <si>
    <t>2017020519</t>
  </si>
  <si>
    <t>刘欢欢</t>
  </si>
  <si>
    <t>2017020403</t>
  </si>
  <si>
    <t>刘正</t>
  </si>
  <si>
    <t>2017020402</t>
  </si>
  <si>
    <t>胡振坤</t>
  </si>
  <si>
    <t>2017020420</t>
  </si>
  <si>
    <t>田鹏翼</t>
  </si>
  <si>
    <t>谢家集分局-A岗</t>
    <phoneticPr fontId="2" type="noConversion"/>
  </si>
  <si>
    <t>2017020521</t>
  </si>
  <si>
    <t>龙震</t>
  </si>
  <si>
    <t>2017020426</t>
  </si>
  <si>
    <t>张麒</t>
  </si>
  <si>
    <t>2017020625</t>
  </si>
  <si>
    <t>余灵君</t>
  </si>
  <si>
    <t>2017020605</t>
  </si>
  <si>
    <t>曹帅帅</t>
  </si>
  <si>
    <t>谢家集分局-B岗</t>
    <phoneticPr fontId="2" type="noConversion"/>
  </si>
  <si>
    <t>2017020704</t>
  </si>
  <si>
    <t>蒋宇</t>
  </si>
  <si>
    <t>2017020701</t>
  </si>
  <si>
    <t>李想</t>
  </si>
  <si>
    <t>2017020803</t>
  </si>
  <si>
    <t>王政</t>
  </si>
  <si>
    <t>2017020801</t>
  </si>
  <si>
    <t>张丙臣</t>
  </si>
  <si>
    <t>2017020802</t>
  </si>
  <si>
    <t>陈延</t>
  </si>
  <si>
    <t>2017020711</t>
  </si>
  <si>
    <t>陆华辈</t>
  </si>
  <si>
    <t>2017020730</t>
  </si>
  <si>
    <t>刘飞</t>
  </si>
  <si>
    <t>2017020720</t>
  </si>
  <si>
    <t>孟祥虎</t>
  </si>
  <si>
    <t>2017020706</t>
  </si>
  <si>
    <t>江明</t>
  </si>
  <si>
    <t>2017020714</t>
  </si>
  <si>
    <t>杨帅</t>
  </si>
  <si>
    <t>2017020728</t>
  </si>
  <si>
    <t>张允峰</t>
  </si>
  <si>
    <t>2017020707</t>
  </si>
  <si>
    <t>贾南昌</t>
  </si>
  <si>
    <t>2017020719</t>
  </si>
  <si>
    <t>赵猛</t>
  </si>
  <si>
    <t>2017020727</t>
  </si>
  <si>
    <t>王健奇</t>
  </si>
  <si>
    <t>山南新区分局-A岗</t>
    <phoneticPr fontId="2" type="noConversion"/>
  </si>
  <si>
    <t>2017021002</t>
  </si>
  <si>
    <t>余小兰</t>
  </si>
  <si>
    <t>2017020907</t>
  </si>
  <si>
    <t>杨涛</t>
  </si>
  <si>
    <t>2017020819</t>
  </si>
  <si>
    <t>胡玉乾</t>
  </si>
  <si>
    <t>2017020926</t>
  </si>
  <si>
    <t>李纪恒</t>
  </si>
  <si>
    <t>2017020829</t>
  </si>
  <si>
    <t>陶宁</t>
  </si>
  <si>
    <t>2017020920</t>
  </si>
  <si>
    <t>2017020817</t>
  </si>
  <si>
    <t>李金林</t>
  </si>
  <si>
    <t>2017021012</t>
  </si>
  <si>
    <t>梅超龄</t>
  </si>
  <si>
    <t>2017021123</t>
  </si>
  <si>
    <t>孙蕾</t>
  </si>
  <si>
    <t>2017021021</t>
  </si>
  <si>
    <t>吕宏洋</t>
  </si>
  <si>
    <t>山南新区分局-B岗</t>
    <phoneticPr fontId="2" type="noConversion"/>
  </si>
  <si>
    <t>2017021229</t>
  </si>
  <si>
    <t>程杭</t>
  </si>
  <si>
    <t>山南新区分局-B岗</t>
    <phoneticPr fontId="2" type="noConversion"/>
  </si>
  <si>
    <t>2017021221</t>
  </si>
  <si>
    <t>朱翔</t>
  </si>
  <si>
    <t>2017021220</t>
  </si>
  <si>
    <t>陈松</t>
  </si>
  <si>
    <t>山南新区分局-B岗</t>
    <phoneticPr fontId="2" type="noConversion"/>
  </si>
  <si>
    <t>2017021201</t>
  </si>
  <si>
    <t>张艳</t>
  </si>
  <si>
    <t>山南新区分局-B岗</t>
    <phoneticPr fontId="2" type="noConversion"/>
  </si>
  <si>
    <t>2017021206</t>
  </si>
  <si>
    <t>陈龙</t>
  </si>
  <si>
    <t>山南新区分局-B岗</t>
    <phoneticPr fontId="2" type="noConversion"/>
  </si>
  <si>
    <t>2017021222</t>
  </si>
  <si>
    <t>孙玉成</t>
  </si>
  <si>
    <t>2017021225</t>
  </si>
  <si>
    <t>丁帅</t>
  </si>
  <si>
    <t>2017021214</t>
  </si>
  <si>
    <t>何儆</t>
  </si>
  <si>
    <t>2017021215</t>
  </si>
  <si>
    <t>崔伯伟</t>
  </si>
  <si>
    <t>2017021224</t>
  </si>
  <si>
    <t>潘集分局-B岗</t>
    <phoneticPr fontId="2" type="noConversion"/>
  </si>
  <si>
    <t>倪涵月</t>
  </si>
  <si>
    <t>2017020316</t>
  </si>
  <si>
    <t>何振</t>
  </si>
  <si>
    <t>2017020219</t>
  </si>
  <si>
    <t>王超群</t>
  </si>
  <si>
    <t>2017020215</t>
  </si>
  <si>
    <t>李站</t>
  </si>
  <si>
    <t>2017020310</t>
  </si>
  <si>
    <t>李进</t>
  </si>
  <si>
    <t>2017020301</t>
  </si>
  <si>
    <t>王愚磊</t>
  </si>
  <si>
    <t>2017020303</t>
  </si>
  <si>
    <t>陈前</t>
  </si>
  <si>
    <t>2017020229</t>
  </si>
  <si>
    <t>杨康龙</t>
  </si>
  <si>
    <t>2017020314</t>
  </si>
  <si>
    <t>金恒</t>
  </si>
  <si>
    <t>2017020309</t>
  </si>
  <si>
    <t>谢家集分局-A岗</t>
    <phoneticPr fontId="2" type="noConversion"/>
  </si>
  <si>
    <t>谢家集分局-A岗</t>
    <phoneticPr fontId="2" type="noConversion"/>
  </si>
  <si>
    <t>谢家集分局-A岗</t>
    <phoneticPr fontId="2" type="noConversion"/>
  </si>
  <si>
    <t>谢家集分局-A岗</t>
    <phoneticPr fontId="2" type="noConversion"/>
  </si>
  <si>
    <t>序号</t>
    <phoneticPr fontId="1" type="noConversion"/>
  </si>
  <si>
    <t>低于40分</t>
    <phoneticPr fontId="1" type="noConversion"/>
  </si>
  <si>
    <t>职业能
力测试</t>
    <phoneticPr fontId="2" type="noConversion"/>
  </si>
  <si>
    <t>合成
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</si>
</sst>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1"/>
  <sheetViews>
    <sheetView tabSelected="1" workbookViewId="0">
      <selection activeCell="L4" sqref="L4"/>
    </sheetView>
  </sheetViews>
  <sheetFormatPr defaultRowHeight="13.5"/>
  <cols>
    <col min="1" max="1" width="5.25" style="6" bestFit="1" customWidth="1"/>
    <col min="2" max="2" width="9" style="6"/>
    <col min="3" max="3" width="20.75" customWidth="1"/>
    <col min="4" max="4" width="5.25" bestFit="1" customWidth="1"/>
    <col min="5" max="5" width="0.125" customWidth="1"/>
    <col min="7" max="7" width="15.25" customWidth="1"/>
    <col min="9" max="10" width="7.5" bestFit="1" customWidth="1"/>
    <col min="11" max="11" width="9.125" bestFit="1" customWidth="1"/>
  </cols>
  <sheetData>
    <row r="1" spans="1:11" ht="27">
      <c r="A1" s="1" t="s">
        <v>514</v>
      </c>
      <c r="B1" s="1" t="s">
        <v>139</v>
      </c>
      <c r="C1" s="1" t="s">
        <v>140</v>
      </c>
      <c r="D1" s="1" t="s">
        <v>141</v>
      </c>
      <c r="E1" s="2" t="s">
        <v>142</v>
      </c>
      <c r="F1" s="1" t="s">
        <v>143</v>
      </c>
      <c r="G1" s="5" t="s">
        <v>144</v>
      </c>
      <c r="H1" s="3" t="s">
        <v>145</v>
      </c>
      <c r="I1" s="13" t="s">
        <v>516</v>
      </c>
      <c r="J1" s="13" t="s">
        <v>517</v>
      </c>
      <c r="K1" s="1" t="s">
        <v>146</v>
      </c>
    </row>
    <row r="2" spans="1:11">
      <c r="A2" s="1">
        <v>1</v>
      </c>
      <c r="B2" s="1" t="s">
        <v>0</v>
      </c>
      <c r="C2" s="1" t="str">
        <f>"340403198604221417"</f>
        <v>340403198604221417</v>
      </c>
      <c r="D2" s="1" t="s">
        <v>1</v>
      </c>
      <c r="E2" s="2" t="s">
        <v>43</v>
      </c>
      <c r="F2" s="1" t="str">
        <f t="shared" ref="F2:F21" si="0">"07001"</f>
        <v>07001</v>
      </c>
      <c r="G2" s="1" t="s">
        <v>3</v>
      </c>
      <c r="H2" s="3">
        <v>69</v>
      </c>
      <c r="I2" s="3">
        <v>69.3</v>
      </c>
      <c r="J2" s="3">
        <f t="shared" ref="J2:J65" si="1">H2*0.5+I2*0.5</f>
        <v>69.150000000000006</v>
      </c>
      <c r="K2" s="1"/>
    </row>
    <row r="3" spans="1:11">
      <c r="A3" s="1">
        <v>2</v>
      </c>
      <c r="B3" s="1" t="s">
        <v>4</v>
      </c>
      <c r="C3" s="1" t="str">
        <f>"340402198511200012"</f>
        <v>340402198511200012</v>
      </c>
      <c r="D3" s="1" t="s">
        <v>1</v>
      </c>
      <c r="E3" s="2" t="s">
        <v>43</v>
      </c>
      <c r="F3" s="1" t="str">
        <f t="shared" si="0"/>
        <v>07001</v>
      </c>
      <c r="G3" s="1" t="s">
        <v>5</v>
      </c>
      <c r="H3" s="3">
        <v>65.599999999999994</v>
      </c>
      <c r="I3" s="3">
        <v>63.8</v>
      </c>
      <c r="J3" s="3">
        <f t="shared" si="1"/>
        <v>64.699999999999989</v>
      </c>
      <c r="K3" s="1"/>
    </row>
    <row r="4" spans="1:11">
      <c r="A4" s="1">
        <v>3</v>
      </c>
      <c r="B4" s="1" t="s">
        <v>6</v>
      </c>
      <c r="C4" s="1" t="str">
        <f>"340403198409142414"</f>
        <v>340403198409142414</v>
      </c>
      <c r="D4" s="1" t="s">
        <v>1</v>
      </c>
      <c r="E4" s="2" t="s">
        <v>43</v>
      </c>
      <c r="F4" s="1" t="str">
        <f t="shared" si="0"/>
        <v>07001</v>
      </c>
      <c r="G4" s="1" t="s">
        <v>7</v>
      </c>
      <c r="H4" s="3">
        <v>57.6</v>
      </c>
      <c r="I4" s="3">
        <v>70.5</v>
      </c>
      <c r="J4" s="3">
        <f t="shared" si="1"/>
        <v>64.05</v>
      </c>
      <c r="K4" s="1"/>
    </row>
    <row r="5" spans="1:11">
      <c r="A5" s="1">
        <v>4</v>
      </c>
      <c r="B5" s="1" t="s">
        <v>8</v>
      </c>
      <c r="C5" s="1" t="str">
        <f>"340405198303210418"</f>
        <v>340405198303210418</v>
      </c>
      <c r="D5" s="1" t="s">
        <v>1</v>
      </c>
      <c r="E5" s="2" t="s">
        <v>43</v>
      </c>
      <c r="F5" s="1" t="str">
        <f t="shared" si="0"/>
        <v>07001</v>
      </c>
      <c r="G5" s="1" t="s">
        <v>9</v>
      </c>
      <c r="H5" s="3">
        <v>59.4</v>
      </c>
      <c r="I5" s="3">
        <v>65</v>
      </c>
      <c r="J5" s="3">
        <f t="shared" si="1"/>
        <v>62.2</v>
      </c>
      <c r="K5" s="1"/>
    </row>
    <row r="6" spans="1:11">
      <c r="A6" s="1">
        <v>5</v>
      </c>
      <c r="B6" s="1" t="s">
        <v>10</v>
      </c>
      <c r="C6" s="1" t="str">
        <f>"340421198110095214"</f>
        <v>340421198110095214</v>
      </c>
      <c r="D6" s="1" t="s">
        <v>1</v>
      </c>
      <c r="E6" s="2" t="s">
        <v>43</v>
      </c>
      <c r="F6" s="1" t="str">
        <f t="shared" si="0"/>
        <v>07001</v>
      </c>
      <c r="G6" s="1" t="s">
        <v>11</v>
      </c>
      <c r="H6" s="3">
        <v>61.3</v>
      </c>
      <c r="I6" s="3">
        <v>59.9</v>
      </c>
      <c r="J6" s="3">
        <f t="shared" si="1"/>
        <v>60.599999999999994</v>
      </c>
      <c r="K6" s="1"/>
    </row>
    <row r="7" spans="1:11">
      <c r="A7" s="1">
        <v>6</v>
      </c>
      <c r="B7" s="1" t="s">
        <v>12</v>
      </c>
      <c r="C7" s="1" t="str">
        <f>"340421198705125419"</f>
        <v>340421198705125419</v>
      </c>
      <c r="D7" s="1" t="s">
        <v>1</v>
      </c>
      <c r="E7" s="2" t="s">
        <v>43</v>
      </c>
      <c r="F7" s="1" t="str">
        <f t="shared" si="0"/>
        <v>07001</v>
      </c>
      <c r="G7" s="1" t="s">
        <v>13</v>
      </c>
      <c r="H7" s="3">
        <v>67</v>
      </c>
      <c r="I7" s="3">
        <v>53.8</v>
      </c>
      <c r="J7" s="3">
        <f t="shared" si="1"/>
        <v>60.4</v>
      </c>
      <c r="K7" s="1"/>
    </row>
    <row r="8" spans="1:11">
      <c r="A8" s="1">
        <v>7</v>
      </c>
      <c r="B8" s="1" t="s">
        <v>14</v>
      </c>
      <c r="C8" s="1" t="str">
        <f>"340404198505150074"</f>
        <v>340404198505150074</v>
      </c>
      <c r="D8" s="1" t="s">
        <v>1</v>
      </c>
      <c r="E8" s="2" t="s">
        <v>43</v>
      </c>
      <c r="F8" s="1" t="str">
        <f t="shared" si="0"/>
        <v>07001</v>
      </c>
      <c r="G8" s="1" t="s">
        <v>15</v>
      </c>
      <c r="H8" s="3">
        <v>59.4</v>
      </c>
      <c r="I8" s="3">
        <v>56.8</v>
      </c>
      <c r="J8" s="3">
        <f t="shared" si="1"/>
        <v>58.099999999999994</v>
      </c>
      <c r="K8" s="1"/>
    </row>
    <row r="9" spans="1:11">
      <c r="A9" s="1">
        <v>8</v>
      </c>
      <c r="B9" s="1" t="s">
        <v>16</v>
      </c>
      <c r="C9" s="1" t="str">
        <f>"340402198303131411"</f>
        <v>340402198303131411</v>
      </c>
      <c r="D9" s="1" t="s">
        <v>1</v>
      </c>
      <c r="E9" s="2" t="s">
        <v>43</v>
      </c>
      <c r="F9" s="1" t="str">
        <f t="shared" si="0"/>
        <v>07001</v>
      </c>
      <c r="G9" s="1" t="s">
        <v>17</v>
      </c>
      <c r="H9" s="3">
        <v>52.4</v>
      </c>
      <c r="I9" s="3">
        <v>63.7</v>
      </c>
      <c r="J9" s="3">
        <f t="shared" si="1"/>
        <v>58.05</v>
      </c>
      <c r="K9" s="1"/>
    </row>
    <row r="10" spans="1:11">
      <c r="A10" s="1">
        <v>9</v>
      </c>
      <c r="B10" s="1" t="s">
        <v>18</v>
      </c>
      <c r="C10" s="1" t="str">
        <f>"340402198605040216"</f>
        <v>340402198605040216</v>
      </c>
      <c r="D10" s="1" t="s">
        <v>1</v>
      </c>
      <c r="E10" s="2" t="s">
        <v>43</v>
      </c>
      <c r="F10" s="1" t="str">
        <f t="shared" si="0"/>
        <v>07001</v>
      </c>
      <c r="G10" s="1" t="s">
        <v>19</v>
      </c>
      <c r="H10" s="3">
        <v>61</v>
      </c>
      <c r="I10" s="3">
        <v>54.4</v>
      </c>
      <c r="J10" s="3">
        <f t="shared" si="1"/>
        <v>57.7</v>
      </c>
      <c r="K10" s="1"/>
    </row>
    <row r="11" spans="1:11">
      <c r="A11" s="1">
        <v>10</v>
      </c>
      <c r="B11" s="1" t="s">
        <v>20</v>
      </c>
      <c r="C11" s="1" t="str">
        <f>"340406198302023051"</f>
        <v>340406198302023051</v>
      </c>
      <c r="D11" s="1" t="s">
        <v>1</v>
      </c>
      <c r="E11" s="2" t="s">
        <v>43</v>
      </c>
      <c r="F11" s="1" t="str">
        <f t="shared" si="0"/>
        <v>07001</v>
      </c>
      <c r="G11" s="1" t="s">
        <v>21</v>
      </c>
      <c r="H11" s="3">
        <v>66.2</v>
      </c>
      <c r="I11" s="3">
        <v>49.1</v>
      </c>
      <c r="J11" s="3">
        <f t="shared" si="1"/>
        <v>57.650000000000006</v>
      </c>
      <c r="K11" s="1"/>
    </row>
    <row r="12" spans="1:11">
      <c r="A12" s="1">
        <v>11</v>
      </c>
      <c r="B12" s="1" t="s">
        <v>44</v>
      </c>
      <c r="C12" s="1" t="str">
        <f>"340421198211042437"</f>
        <v>340421198211042437</v>
      </c>
      <c r="D12" s="1" t="s">
        <v>1</v>
      </c>
      <c r="E12" s="2" t="s">
        <v>43</v>
      </c>
      <c r="F12" s="1" t="str">
        <f t="shared" si="0"/>
        <v>07001</v>
      </c>
      <c r="G12" s="1" t="s">
        <v>45</v>
      </c>
      <c r="H12" s="3">
        <v>59.2</v>
      </c>
      <c r="I12" s="3">
        <v>54</v>
      </c>
      <c r="J12" s="3">
        <f t="shared" si="1"/>
        <v>56.6</v>
      </c>
      <c r="K12" s="1"/>
    </row>
    <row r="13" spans="1:11">
      <c r="A13" s="1">
        <v>12</v>
      </c>
      <c r="B13" s="1" t="s">
        <v>46</v>
      </c>
      <c r="C13" s="1" t="str">
        <f>"340405198603140212"</f>
        <v>340405198603140212</v>
      </c>
      <c r="D13" s="1" t="s">
        <v>1</v>
      </c>
      <c r="E13" s="2" t="s">
        <v>43</v>
      </c>
      <c r="F13" s="1" t="str">
        <f t="shared" si="0"/>
        <v>07001</v>
      </c>
      <c r="G13" s="1" t="s">
        <v>47</v>
      </c>
      <c r="H13" s="3">
        <v>59.4</v>
      </c>
      <c r="I13" s="3">
        <v>53.7</v>
      </c>
      <c r="J13" s="3">
        <f t="shared" si="1"/>
        <v>56.55</v>
      </c>
      <c r="K13" s="1"/>
    </row>
    <row r="14" spans="1:11">
      <c r="A14" s="1">
        <v>13</v>
      </c>
      <c r="B14" s="1" t="s">
        <v>48</v>
      </c>
      <c r="C14" s="1" t="str">
        <f>"340421198106284610"</f>
        <v>340421198106284610</v>
      </c>
      <c r="D14" s="1" t="s">
        <v>1</v>
      </c>
      <c r="E14" s="2" t="s">
        <v>43</v>
      </c>
      <c r="F14" s="1" t="str">
        <f t="shared" si="0"/>
        <v>07001</v>
      </c>
      <c r="G14" s="1" t="s">
        <v>49</v>
      </c>
      <c r="H14" s="3">
        <v>61.8</v>
      </c>
      <c r="I14" s="3">
        <v>50.9</v>
      </c>
      <c r="J14" s="3">
        <f t="shared" si="1"/>
        <v>56.349999999999994</v>
      </c>
      <c r="K14" s="1"/>
    </row>
    <row r="15" spans="1:11">
      <c r="A15" s="1">
        <v>14</v>
      </c>
      <c r="B15" s="1" t="s">
        <v>50</v>
      </c>
      <c r="C15" s="1" t="str">
        <f>"340404198310200430"</f>
        <v>340404198310200430</v>
      </c>
      <c r="D15" s="1" t="s">
        <v>1</v>
      </c>
      <c r="E15" s="2" t="s">
        <v>43</v>
      </c>
      <c r="F15" s="1" t="str">
        <f t="shared" si="0"/>
        <v>07001</v>
      </c>
      <c r="G15" s="1" t="s">
        <v>51</v>
      </c>
      <c r="H15" s="3">
        <v>55.4</v>
      </c>
      <c r="I15" s="3">
        <v>56.9</v>
      </c>
      <c r="J15" s="3">
        <f t="shared" si="1"/>
        <v>56.15</v>
      </c>
      <c r="K15" s="1"/>
    </row>
    <row r="16" spans="1:11">
      <c r="A16" s="1">
        <v>15</v>
      </c>
      <c r="B16" s="1" t="s">
        <v>52</v>
      </c>
      <c r="C16" s="1" t="str">
        <f>"340403198212072678"</f>
        <v>340403198212072678</v>
      </c>
      <c r="D16" s="1" t="s">
        <v>1</v>
      </c>
      <c r="E16" s="2" t="s">
        <v>43</v>
      </c>
      <c r="F16" s="1" t="str">
        <f t="shared" si="0"/>
        <v>07001</v>
      </c>
      <c r="G16" s="1" t="s">
        <v>53</v>
      </c>
      <c r="H16" s="3">
        <v>63</v>
      </c>
      <c r="I16" s="3">
        <v>46.1</v>
      </c>
      <c r="J16" s="3">
        <f t="shared" si="1"/>
        <v>54.55</v>
      </c>
      <c r="K16" s="1"/>
    </row>
    <row r="17" spans="1:11">
      <c r="A17" s="1">
        <v>16</v>
      </c>
      <c r="B17" s="1" t="s">
        <v>54</v>
      </c>
      <c r="C17" s="1" t="str">
        <f>"340404198504010010"</f>
        <v>340404198504010010</v>
      </c>
      <c r="D17" s="1" t="s">
        <v>1</v>
      </c>
      <c r="E17" s="2" t="s">
        <v>2</v>
      </c>
      <c r="F17" s="1" t="str">
        <f t="shared" si="0"/>
        <v>07001</v>
      </c>
      <c r="G17" s="1" t="s">
        <v>55</v>
      </c>
      <c r="H17" s="3">
        <v>55.6</v>
      </c>
      <c r="I17" s="3">
        <v>52.4</v>
      </c>
      <c r="J17" s="3">
        <f t="shared" si="1"/>
        <v>54</v>
      </c>
      <c r="K17" s="1"/>
    </row>
    <row r="18" spans="1:11">
      <c r="A18" s="1">
        <v>17</v>
      </c>
      <c r="B18" s="1" t="s">
        <v>56</v>
      </c>
      <c r="C18" s="1" t="str">
        <f>"340421198501192011"</f>
        <v>340421198501192011</v>
      </c>
      <c r="D18" s="1" t="s">
        <v>1</v>
      </c>
      <c r="E18" s="2" t="s">
        <v>2</v>
      </c>
      <c r="F18" s="1" t="str">
        <f t="shared" si="0"/>
        <v>07001</v>
      </c>
      <c r="G18" s="1" t="s">
        <v>57</v>
      </c>
      <c r="H18" s="3">
        <v>61.5</v>
      </c>
      <c r="I18" s="3">
        <v>46.2</v>
      </c>
      <c r="J18" s="3">
        <f t="shared" si="1"/>
        <v>53.85</v>
      </c>
      <c r="K18" s="1"/>
    </row>
    <row r="19" spans="1:11">
      <c r="A19" s="1">
        <v>18</v>
      </c>
      <c r="B19" s="1" t="s">
        <v>58</v>
      </c>
      <c r="C19" s="1" t="str">
        <f>"340403198511051252"</f>
        <v>340403198511051252</v>
      </c>
      <c r="D19" s="1" t="s">
        <v>1</v>
      </c>
      <c r="E19" s="2" t="s">
        <v>2</v>
      </c>
      <c r="F19" s="1" t="str">
        <f t="shared" si="0"/>
        <v>07001</v>
      </c>
      <c r="G19" s="1" t="s">
        <v>59</v>
      </c>
      <c r="H19" s="3">
        <v>59</v>
      </c>
      <c r="I19" s="3">
        <v>48.3</v>
      </c>
      <c r="J19" s="3">
        <f t="shared" si="1"/>
        <v>53.65</v>
      </c>
      <c r="K19" s="1"/>
    </row>
    <row r="20" spans="1:11">
      <c r="A20" s="1">
        <v>19</v>
      </c>
      <c r="B20" s="1" t="s">
        <v>60</v>
      </c>
      <c r="C20" s="1" t="str">
        <f>"340403198407151253"</f>
        <v>340403198407151253</v>
      </c>
      <c r="D20" s="1" t="s">
        <v>1</v>
      </c>
      <c r="E20" s="2" t="s">
        <v>2</v>
      </c>
      <c r="F20" s="1" t="str">
        <f t="shared" si="0"/>
        <v>07001</v>
      </c>
      <c r="G20" s="1" t="s">
        <v>61</v>
      </c>
      <c r="H20" s="3">
        <v>59.4</v>
      </c>
      <c r="I20" s="3">
        <v>47.7</v>
      </c>
      <c r="J20" s="3">
        <f t="shared" si="1"/>
        <v>53.55</v>
      </c>
      <c r="K20" s="1"/>
    </row>
    <row r="21" spans="1:11">
      <c r="A21" s="1">
        <v>20</v>
      </c>
      <c r="B21" s="1" t="s">
        <v>62</v>
      </c>
      <c r="C21" s="1" t="str">
        <f>"340404198207230818"</f>
        <v>340404198207230818</v>
      </c>
      <c r="D21" s="1" t="s">
        <v>1</v>
      </c>
      <c r="E21" s="2" t="s">
        <v>2</v>
      </c>
      <c r="F21" s="1" t="str">
        <f t="shared" si="0"/>
        <v>07001</v>
      </c>
      <c r="G21" s="1" t="s">
        <v>63</v>
      </c>
      <c r="H21" s="3">
        <v>60.8</v>
      </c>
      <c r="I21" s="3">
        <v>45.3</v>
      </c>
      <c r="J21" s="3">
        <f t="shared" si="1"/>
        <v>53.05</v>
      </c>
      <c r="K21" s="1"/>
    </row>
    <row r="22" spans="1:11">
      <c r="A22" s="1">
        <v>1</v>
      </c>
      <c r="B22" s="1" t="s">
        <v>22</v>
      </c>
      <c r="C22" s="1" t="str">
        <f>"340403198610072825"</f>
        <v>340403198610072825</v>
      </c>
      <c r="D22" s="1" t="s">
        <v>23</v>
      </c>
      <c r="E22" s="2" t="s">
        <v>43</v>
      </c>
      <c r="F22" s="1" t="str">
        <f t="shared" ref="F22:F41" si="2">"07002"</f>
        <v>07002</v>
      </c>
      <c r="G22" s="1" t="s">
        <v>24</v>
      </c>
      <c r="H22" s="3">
        <v>65</v>
      </c>
      <c r="I22" s="3">
        <v>72.7</v>
      </c>
      <c r="J22" s="3">
        <f t="shared" si="1"/>
        <v>68.849999999999994</v>
      </c>
      <c r="K22" s="1"/>
    </row>
    <row r="23" spans="1:11">
      <c r="A23" s="1">
        <v>2</v>
      </c>
      <c r="B23" s="1" t="s">
        <v>25</v>
      </c>
      <c r="C23" s="1" t="str">
        <f>"34040219870606142X"</f>
        <v>34040219870606142X</v>
      </c>
      <c r="D23" s="1" t="s">
        <v>23</v>
      </c>
      <c r="E23" s="2" t="s">
        <v>2</v>
      </c>
      <c r="F23" s="1" t="str">
        <f t="shared" si="2"/>
        <v>07002</v>
      </c>
      <c r="G23" s="1" t="s">
        <v>26</v>
      </c>
      <c r="H23" s="3">
        <v>54.8</v>
      </c>
      <c r="I23" s="3">
        <v>74.099999999999994</v>
      </c>
      <c r="J23" s="3">
        <f t="shared" si="1"/>
        <v>64.449999999999989</v>
      </c>
      <c r="K23" s="1"/>
    </row>
    <row r="24" spans="1:11">
      <c r="A24" s="1">
        <v>3</v>
      </c>
      <c r="B24" s="1" t="s">
        <v>27</v>
      </c>
      <c r="C24" s="1" t="str">
        <f>"340404198209120428"</f>
        <v>340404198209120428</v>
      </c>
      <c r="D24" s="1" t="s">
        <v>23</v>
      </c>
      <c r="E24" s="2" t="s">
        <v>2</v>
      </c>
      <c r="F24" s="1" t="str">
        <f t="shared" si="2"/>
        <v>07002</v>
      </c>
      <c r="G24" s="1" t="s">
        <v>28</v>
      </c>
      <c r="H24" s="3">
        <v>63.2</v>
      </c>
      <c r="I24" s="3">
        <v>65.3</v>
      </c>
      <c r="J24" s="3">
        <f t="shared" si="1"/>
        <v>64.25</v>
      </c>
      <c r="K24" s="1"/>
    </row>
    <row r="25" spans="1:11">
      <c r="A25" s="1">
        <v>4</v>
      </c>
      <c r="B25" s="1" t="s">
        <v>29</v>
      </c>
      <c r="C25" s="1" t="str">
        <f>"34040319820509182X"</f>
        <v>34040319820509182X</v>
      </c>
      <c r="D25" s="1" t="s">
        <v>23</v>
      </c>
      <c r="E25" s="2" t="s">
        <v>2</v>
      </c>
      <c r="F25" s="1" t="str">
        <f t="shared" si="2"/>
        <v>07002</v>
      </c>
      <c r="G25" s="1" t="s">
        <v>30</v>
      </c>
      <c r="H25" s="3">
        <v>67.599999999999994</v>
      </c>
      <c r="I25" s="3">
        <v>60.7</v>
      </c>
      <c r="J25" s="3">
        <f t="shared" si="1"/>
        <v>64.150000000000006</v>
      </c>
      <c r="K25" s="1"/>
    </row>
    <row r="26" spans="1:11">
      <c r="A26" s="1">
        <v>5</v>
      </c>
      <c r="B26" s="1" t="s">
        <v>31</v>
      </c>
      <c r="C26" s="1" t="str">
        <f>"140322198608027546"</f>
        <v>140322198608027546</v>
      </c>
      <c r="D26" s="1" t="s">
        <v>23</v>
      </c>
      <c r="E26" s="2" t="s">
        <v>2</v>
      </c>
      <c r="F26" s="1" t="str">
        <f t="shared" si="2"/>
        <v>07002</v>
      </c>
      <c r="G26" s="1" t="s">
        <v>32</v>
      </c>
      <c r="H26" s="3">
        <v>62.6</v>
      </c>
      <c r="I26" s="3">
        <v>65.400000000000006</v>
      </c>
      <c r="J26" s="3">
        <f t="shared" si="1"/>
        <v>64</v>
      </c>
      <c r="K26" s="1"/>
    </row>
    <row r="27" spans="1:11">
      <c r="A27" s="1">
        <v>6</v>
      </c>
      <c r="B27" s="1" t="s">
        <v>33</v>
      </c>
      <c r="C27" s="1" t="str">
        <f>"340404198706050029"</f>
        <v>340404198706050029</v>
      </c>
      <c r="D27" s="1" t="s">
        <v>23</v>
      </c>
      <c r="E27" s="2" t="s">
        <v>2</v>
      </c>
      <c r="F27" s="1" t="str">
        <f t="shared" si="2"/>
        <v>07002</v>
      </c>
      <c r="G27" s="1" t="s">
        <v>34</v>
      </c>
      <c r="H27" s="3">
        <v>69.599999999999994</v>
      </c>
      <c r="I27" s="3">
        <v>58.1</v>
      </c>
      <c r="J27" s="3">
        <f t="shared" si="1"/>
        <v>63.849999999999994</v>
      </c>
      <c r="K27" s="1"/>
    </row>
    <row r="28" spans="1:11">
      <c r="A28" s="1">
        <v>7</v>
      </c>
      <c r="B28" s="1" t="s">
        <v>35</v>
      </c>
      <c r="C28" s="1" t="str">
        <f>"340721198608210028"</f>
        <v>340721198608210028</v>
      </c>
      <c r="D28" s="1" t="s">
        <v>23</v>
      </c>
      <c r="E28" s="2" t="s">
        <v>2</v>
      </c>
      <c r="F28" s="1" t="str">
        <f t="shared" si="2"/>
        <v>07002</v>
      </c>
      <c r="G28" s="1" t="s">
        <v>36</v>
      </c>
      <c r="H28" s="3">
        <v>63.6</v>
      </c>
      <c r="I28" s="3">
        <v>63.7</v>
      </c>
      <c r="J28" s="3">
        <f t="shared" si="1"/>
        <v>63.650000000000006</v>
      </c>
      <c r="K28" s="1"/>
    </row>
    <row r="29" spans="1:11">
      <c r="A29" s="1">
        <v>8</v>
      </c>
      <c r="B29" s="1" t="s">
        <v>37</v>
      </c>
      <c r="C29" s="1" t="str">
        <f>"340403198703122625"</f>
        <v>340403198703122625</v>
      </c>
      <c r="D29" s="1" t="s">
        <v>23</v>
      </c>
      <c r="E29" s="2" t="s">
        <v>2</v>
      </c>
      <c r="F29" s="1" t="str">
        <f t="shared" si="2"/>
        <v>07002</v>
      </c>
      <c r="G29" s="1" t="s">
        <v>38</v>
      </c>
      <c r="H29" s="3">
        <v>72.2</v>
      </c>
      <c r="I29" s="3">
        <v>55</v>
      </c>
      <c r="J29" s="3">
        <f t="shared" si="1"/>
        <v>63.6</v>
      </c>
      <c r="K29" s="1"/>
    </row>
    <row r="30" spans="1:11">
      <c r="A30" s="1">
        <v>9</v>
      </c>
      <c r="B30" s="1" t="s">
        <v>39</v>
      </c>
      <c r="C30" s="1" t="str">
        <f>"340404198307262227"</f>
        <v>340404198307262227</v>
      </c>
      <c r="D30" s="1" t="s">
        <v>23</v>
      </c>
      <c r="E30" s="2" t="s">
        <v>2</v>
      </c>
      <c r="F30" s="1" t="str">
        <f t="shared" si="2"/>
        <v>07002</v>
      </c>
      <c r="G30" s="1" t="s">
        <v>40</v>
      </c>
      <c r="H30" s="3">
        <v>66.2</v>
      </c>
      <c r="I30" s="3">
        <v>59.2</v>
      </c>
      <c r="J30" s="3">
        <f t="shared" si="1"/>
        <v>62.7</v>
      </c>
      <c r="K30" s="1"/>
    </row>
    <row r="31" spans="1:11">
      <c r="A31" s="1">
        <v>10</v>
      </c>
      <c r="B31" s="1" t="s">
        <v>41</v>
      </c>
      <c r="C31" s="1" t="str">
        <f>"340404198702010644"</f>
        <v>340404198702010644</v>
      </c>
      <c r="D31" s="1" t="s">
        <v>23</v>
      </c>
      <c r="E31" s="2" t="s">
        <v>2</v>
      </c>
      <c r="F31" s="1" t="str">
        <f t="shared" si="2"/>
        <v>07002</v>
      </c>
      <c r="G31" s="1" t="s">
        <v>42</v>
      </c>
      <c r="H31" s="3">
        <v>69.5</v>
      </c>
      <c r="I31" s="3">
        <v>53.7</v>
      </c>
      <c r="J31" s="3">
        <f t="shared" si="1"/>
        <v>61.6</v>
      </c>
      <c r="K31" s="1"/>
    </row>
    <row r="32" spans="1:11">
      <c r="A32" s="1">
        <v>11</v>
      </c>
      <c r="B32" s="1" t="s">
        <v>64</v>
      </c>
      <c r="C32" s="1" t="str">
        <f>"340403198610050220"</f>
        <v>340403198610050220</v>
      </c>
      <c r="D32" s="1" t="s">
        <v>23</v>
      </c>
      <c r="E32" s="2" t="s">
        <v>2</v>
      </c>
      <c r="F32" s="1" t="str">
        <f t="shared" si="2"/>
        <v>07002</v>
      </c>
      <c r="G32" s="1" t="s">
        <v>65</v>
      </c>
      <c r="H32" s="3">
        <v>72.2</v>
      </c>
      <c r="I32" s="3">
        <v>51</v>
      </c>
      <c r="J32" s="3">
        <f t="shared" si="1"/>
        <v>61.6</v>
      </c>
      <c r="K32" s="1"/>
    </row>
    <row r="33" spans="1:11">
      <c r="A33" s="1">
        <v>12</v>
      </c>
      <c r="B33" s="1" t="s">
        <v>66</v>
      </c>
      <c r="C33" s="1" t="str">
        <f>"340406198612203445"</f>
        <v>340406198612203445</v>
      </c>
      <c r="D33" s="1" t="s">
        <v>23</v>
      </c>
      <c r="E33" s="2" t="s">
        <v>2</v>
      </c>
      <c r="F33" s="1" t="str">
        <f t="shared" si="2"/>
        <v>07002</v>
      </c>
      <c r="G33" s="1" t="s">
        <v>67</v>
      </c>
      <c r="H33" s="3">
        <v>60.4</v>
      </c>
      <c r="I33" s="3">
        <v>62.7</v>
      </c>
      <c r="J33" s="3">
        <f t="shared" si="1"/>
        <v>61.55</v>
      </c>
      <c r="K33" s="1"/>
    </row>
    <row r="34" spans="1:11">
      <c r="A34" s="1">
        <v>13</v>
      </c>
      <c r="B34" s="1" t="s">
        <v>68</v>
      </c>
      <c r="C34" s="1" t="str">
        <f>"340403198011061323"</f>
        <v>340403198011061323</v>
      </c>
      <c r="D34" s="1" t="s">
        <v>23</v>
      </c>
      <c r="E34" s="2" t="s">
        <v>2</v>
      </c>
      <c r="F34" s="1" t="str">
        <f t="shared" si="2"/>
        <v>07002</v>
      </c>
      <c r="G34" s="1" t="s">
        <v>69</v>
      </c>
      <c r="H34" s="3">
        <v>67.400000000000006</v>
      </c>
      <c r="I34" s="3">
        <v>55.3</v>
      </c>
      <c r="J34" s="3">
        <f t="shared" si="1"/>
        <v>61.35</v>
      </c>
      <c r="K34" s="1"/>
    </row>
    <row r="35" spans="1:11">
      <c r="A35" s="1">
        <v>14</v>
      </c>
      <c r="B35" s="1" t="s">
        <v>70</v>
      </c>
      <c r="C35" s="1" t="str">
        <f>"340405198702181626"</f>
        <v>340405198702181626</v>
      </c>
      <c r="D35" s="1" t="s">
        <v>23</v>
      </c>
      <c r="E35" s="2" t="s">
        <v>2</v>
      </c>
      <c r="F35" s="1" t="str">
        <f t="shared" si="2"/>
        <v>07002</v>
      </c>
      <c r="G35" s="1" t="s">
        <v>71</v>
      </c>
      <c r="H35" s="3">
        <v>65.400000000000006</v>
      </c>
      <c r="I35" s="3">
        <v>56.3</v>
      </c>
      <c r="J35" s="3">
        <f t="shared" si="1"/>
        <v>60.85</v>
      </c>
      <c r="K35" s="1"/>
    </row>
    <row r="36" spans="1:11">
      <c r="A36" s="1">
        <v>15</v>
      </c>
      <c r="B36" s="1" t="s">
        <v>72</v>
      </c>
      <c r="C36" s="1" t="str">
        <f>"410326198212295588"</f>
        <v>410326198212295588</v>
      </c>
      <c r="D36" s="1" t="s">
        <v>23</v>
      </c>
      <c r="E36" s="2" t="s">
        <v>2</v>
      </c>
      <c r="F36" s="1" t="str">
        <f t="shared" si="2"/>
        <v>07002</v>
      </c>
      <c r="G36" s="1" t="s">
        <v>73</v>
      </c>
      <c r="H36" s="3">
        <v>61.4</v>
      </c>
      <c r="I36" s="3">
        <v>60.2</v>
      </c>
      <c r="J36" s="3">
        <f t="shared" si="1"/>
        <v>60.8</v>
      </c>
      <c r="K36" s="1"/>
    </row>
    <row r="37" spans="1:11">
      <c r="A37" s="1">
        <v>16</v>
      </c>
      <c r="B37" s="1" t="s">
        <v>74</v>
      </c>
      <c r="C37" s="1" t="str">
        <f>"340421198611020229"</f>
        <v>340421198611020229</v>
      </c>
      <c r="D37" s="1" t="s">
        <v>23</v>
      </c>
      <c r="E37" s="2" t="s">
        <v>2</v>
      </c>
      <c r="F37" s="1" t="str">
        <f t="shared" si="2"/>
        <v>07002</v>
      </c>
      <c r="G37" s="1" t="s">
        <v>75</v>
      </c>
      <c r="H37" s="3">
        <v>62.8</v>
      </c>
      <c r="I37" s="3">
        <v>58.7</v>
      </c>
      <c r="J37" s="3">
        <f t="shared" si="1"/>
        <v>60.75</v>
      </c>
      <c r="K37" s="1"/>
    </row>
    <row r="38" spans="1:11">
      <c r="A38" s="1">
        <v>17</v>
      </c>
      <c r="B38" s="1" t="s">
        <v>76</v>
      </c>
      <c r="C38" s="1" t="str">
        <f>"340405198607130222"</f>
        <v>340405198607130222</v>
      </c>
      <c r="D38" s="1" t="s">
        <v>23</v>
      </c>
      <c r="E38" s="2" t="s">
        <v>2</v>
      </c>
      <c r="F38" s="1" t="str">
        <f t="shared" si="2"/>
        <v>07002</v>
      </c>
      <c r="G38" s="1" t="s">
        <v>77</v>
      </c>
      <c r="H38" s="3">
        <v>62.2</v>
      </c>
      <c r="I38" s="3">
        <v>59</v>
      </c>
      <c r="J38" s="3">
        <f t="shared" si="1"/>
        <v>60.6</v>
      </c>
      <c r="K38" s="1"/>
    </row>
    <row r="39" spans="1:11">
      <c r="A39" s="1">
        <v>18</v>
      </c>
      <c r="B39" s="1" t="s">
        <v>78</v>
      </c>
      <c r="C39" s="1" t="str">
        <f>"340404198505160440"</f>
        <v>340404198505160440</v>
      </c>
      <c r="D39" s="1" t="s">
        <v>23</v>
      </c>
      <c r="E39" s="2" t="s">
        <v>2</v>
      </c>
      <c r="F39" s="1" t="str">
        <f t="shared" si="2"/>
        <v>07002</v>
      </c>
      <c r="G39" s="1" t="s">
        <v>79</v>
      </c>
      <c r="H39" s="3">
        <v>62.4</v>
      </c>
      <c r="I39" s="3">
        <v>58.5</v>
      </c>
      <c r="J39" s="3">
        <f t="shared" si="1"/>
        <v>60.45</v>
      </c>
      <c r="K39" s="1"/>
    </row>
    <row r="40" spans="1:11">
      <c r="A40" s="1">
        <v>19</v>
      </c>
      <c r="B40" s="1" t="s">
        <v>80</v>
      </c>
      <c r="C40" s="1" t="str">
        <f>"340421198507203826"</f>
        <v>340421198507203826</v>
      </c>
      <c r="D40" s="1" t="s">
        <v>23</v>
      </c>
      <c r="E40" s="2" t="s">
        <v>2</v>
      </c>
      <c r="F40" s="1" t="str">
        <f t="shared" si="2"/>
        <v>07002</v>
      </c>
      <c r="G40" s="1" t="s">
        <v>81</v>
      </c>
      <c r="H40" s="3">
        <v>66.599999999999994</v>
      </c>
      <c r="I40" s="3">
        <v>53.7</v>
      </c>
      <c r="J40" s="3">
        <f t="shared" si="1"/>
        <v>60.15</v>
      </c>
      <c r="K40" s="1"/>
    </row>
    <row r="41" spans="1:11">
      <c r="A41" s="1">
        <v>20</v>
      </c>
      <c r="B41" s="1" t="s">
        <v>82</v>
      </c>
      <c r="C41" s="1" t="str">
        <f>"340403198705102628"</f>
        <v>340403198705102628</v>
      </c>
      <c r="D41" s="1" t="s">
        <v>23</v>
      </c>
      <c r="E41" s="2" t="s">
        <v>2</v>
      </c>
      <c r="F41" s="1" t="str">
        <f t="shared" si="2"/>
        <v>07002</v>
      </c>
      <c r="G41" s="1" t="s">
        <v>83</v>
      </c>
      <c r="H41" s="3">
        <v>64.3</v>
      </c>
      <c r="I41" s="3">
        <v>55.4</v>
      </c>
      <c r="J41" s="3">
        <f t="shared" si="1"/>
        <v>59.849999999999994</v>
      </c>
      <c r="K41" s="1"/>
    </row>
    <row r="42" spans="1:11">
      <c r="A42" s="1">
        <v>1</v>
      </c>
      <c r="B42" s="1" t="s">
        <v>84</v>
      </c>
      <c r="C42" s="1" t="str">
        <f>"340404198905260029"</f>
        <v>340404198905260029</v>
      </c>
      <c r="D42" s="1" t="s">
        <v>23</v>
      </c>
      <c r="E42" s="2" t="s">
        <v>85</v>
      </c>
      <c r="F42" s="1" t="str">
        <f t="shared" ref="F42:F45" si="3">"07003"</f>
        <v>07003</v>
      </c>
      <c r="G42" s="1" t="s">
        <v>86</v>
      </c>
      <c r="H42" s="3">
        <v>62</v>
      </c>
      <c r="I42" s="3">
        <v>78.8</v>
      </c>
      <c r="J42" s="3">
        <f t="shared" si="1"/>
        <v>70.400000000000006</v>
      </c>
      <c r="K42" s="1"/>
    </row>
    <row r="43" spans="1:11">
      <c r="A43" s="1">
        <v>2</v>
      </c>
      <c r="B43" s="1" t="s">
        <v>87</v>
      </c>
      <c r="C43" s="1" t="str">
        <f>"340404199108250228"</f>
        <v>340404199108250228</v>
      </c>
      <c r="D43" s="1" t="s">
        <v>23</v>
      </c>
      <c r="E43" s="2" t="s">
        <v>88</v>
      </c>
      <c r="F43" s="1" t="str">
        <f t="shared" si="3"/>
        <v>07003</v>
      </c>
      <c r="G43" s="1" t="s">
        <v>89</v>
      </c>
      <c r="H43" s="3">
        <v>70</v>
      </c>
      <c r="I43" s="3">
        <v>67.099999999999994</v>
      </c>
      <c r="J43" s="3">
        <f t="shared" si="1"/>
        <v>68.55</v>
      </c>
      <c r="K43" s="1"/>
    </row>
    <row r="44" spans="1:11">
      <c r="A44" s="1">
        <v>3</v>
      </c>
      <c r="B44" s="1" t="s">
        <v>90</v>
      </c>
      <c r="C44" s="1" t="str">
        <f>"340404198605280028"</f>
        <v>340404198605280028</v>
      </c>
      <c r="D44" s="1" t="s">
        <v>23</v>
      </c>
      <c r="E44" s="2" t="s">
        <v>85</v>
      </c>
      <c r="F44" s="1" t="str">
        <f t="shared" si="3"/>
        <v>07003</v>
      </c>
      <c r="G44" s="1" t="s">
        <v>91</v>
      </c>
      <c r="H44" s="3">
        <v>69.2</v>
      </c>
      <c r="I44" s="3">
        <v>58.5</v>
      </c>
      <c r="J44" s="3">
        <f t="shared" si="1"/>
        <v>63.85</v>
      </c>
      <c r="K44" s="1"/>
    </row>
    <row r="45" spans="1:11">
      <c r="A45" s="1">
        <v>4</v>
      </c>
      <c r="B45" s="1" t="s">
        <v>92</v>
      </c>
      <c r="C45" s="1" t="str">
        <f>"34040519881213162X"</f>
        <v>34040519881213162X</v>
      </c>
      <c r="D45" s="1" t="s">
        <v>23</v>
      </c>
      <c r="E45" s="2" t="s">
        <v>85</v>
      </c>
      <c r="F45" s="1" t="str">
        <f t="shared" si="3"/>
        <v>07003</v>
      </c>
      <c r="G45" s="1" t="s">
        <v>93</v>
      </c>
      <c r="H45" s="3">
        <v>57.2</v>
      </c>
      <c r="I45" s="3">
        <v>65.099999999999994</v>
      </c>
      <c r="J45" s="3">
        <f t="shared" si="1"/>
        <v>61.15</v>
      </c>
      <c r="K45" s="1"/>
    </row>
    <row r="46" spans="1:11">
      <c r="A46" s="1">
        <v>1</v>
      </c>
      <c r="B46" s="1" t="s">
        <v>94</v>
      </c>
      <c r="C46" s="1" t="str">
        <f>"340406199103013429"</f>
        <v>340406199103013429</v>
      </c>
      <c r="D46" s="1" t="s">
        <v>23</v>
      </c>
      <c r="E46" s="2" t="s">
        <v>95</v>
      </c>
      <c r="F46" s="1" t="str">
        <f t="shared" ref="F46:F47" si="4">"07004"</f>
        <v>07004</v>
      </c>
      <c r="G46" s="1" t="s">
        <v>96</v>
      </c>
      <c r="H46" s="3">
        <v>64.8</v>
      </c>
      <c r="I46" s="3">
        <v>68.400000000000006</v>
      </c>
      <c r="J46" s="3">
        <f t="shared" si="1"/>
        <v>66.599999999999994</v>
      </c>
      <c r="K46" s="1"/>
    </row>
    <row r="47" spans="1:11">
      <c r="A47" s="1">
        <v>2</v>
      </c>
      <c r="B47" s="1" t="s">
        <v>97</v>
      </c>
      <c r="C47" s="1" t="str">
        <f>"340406199107023480"</f>
        <v>340406199107023480</v>
      </c>
      <c r="D47" s="1" t="s">
        <v>23</v>
      </c>
      <c r="E47" s="2" t="s">
        <v>95</v>
      </c>
      <c r="F47" s="1" t="str">
        <f t="shared" si="4"/>
        <v>07004</v>
      </c>
      <c r="G47" s="1" t="s">
        <v>98</v>
      </c>
      <c r="H47" s="3">
        <v>62.2</v>
      </c>
      <c r="I47" s="3">
        <v>63.2</v>
      </c>
      <c r="J47" s="3">
        <f t="shared" si="1"/>
        <v>62.7</v>
      </c>
      <c r="K47" s="1"/>
    </row>
    <row r="48" spans="1:11">
      <c r="A48" s="1">
        <v>1</v>
      </c>
      <c r="B48" s="1" t="s">
        <v>99</v>
      </c>
      <c r="C48" s="1" t="str">
        <f>"340421199402130629"</f>
        <v>340421199402130629</v>
      </c>
      <c r="D48" s="1" t="s">
        <v>23</v>
      </c>
      <c r="E48" s="2" t="s">
        <v>100</v>
      </c>
      <c r="F48" s="1" t="str">
        <f t="shared" ref="F48:F57" si="5">"07005"</f>
        <v>07005</v>
      </c>
      <c r="G48" s="1" t="s">
        <v>101</v>
      </c>
      <c r="H48" s="3">
        <v>82.4</v>
      </c>
      <c r="I48" s="3">
        <v>70</v>
      </c>
      <c r="J48" s="3">
        <f t="shared" si="1"/>
        <v>76.2</v>
      </c>
      <c r="K48" s="1"/>
    </row>
    <row r="49" spans="1:13">
      <c r="A49" s="1">
        <v>2</v>
      </c>
      <c r="B49" s="1" t="s">
        <v>102</v>
      </c>
      <c r="C49" s="1" t="str">
        <f>"340403198902260422"</f>
        <v>340403198902260422</v>
      </c>
      <c r="D49" s="1" t="s">
        <v>23</v>
      </c>
      <c r="E49" s="2" t="s">
        <v>103</v>
      </c>
      <c r="F49" s="1" t="str">
        <f t="shared" si="5"/>
        <v>07005</v>
      </c>
      <c r="G49" s="1" t="s">
        <v>104</v>
      </c>
      <c r="H49" s="3">
        <v>67.400000000000006</v>
      </c>
      <c r="I49" s="3">
        <v>74.900000000000006</v>
      </c>
      <c r="J49" s="3">
        <f t="shared" si="1"/>
        <v>71.150000000000006</v>
      </c>
      <c r="K49" s="1"/>
    </row>
    <row r="50" spans="1:13">
      <c r="A50" s="1">
        <v>3</v>
      </c>
      <c r="B50" s="1" t="s">
        <v>105</v>
      </c>
      <c r="C50" s="1" t="str">
        <f>"342422199301270145"</f>
        <v>342422199301270145</v>
      </c>
      <c r="D50" s="1" t="s">
        <v>23</v>
      </c>
      <c r="E50" s="2" t="s">
        <v>103</v>
      </c>
      <c r="F50" s="1" t="str">
        <f t="shared" si="5"/>
        <v>07005</v>
      </c>
      <c r="G50" s="1" t="s">
        <v>106</v>
      </c>
      <c r="H50" s="3">
        <v>66</v>
      </c>
      <c r="I50" s="3">
        <v>75.400000000000006</v>
      </c>
      <c r="J50" s="3">
        <f t="shared" si="1"/>
        <v>70.7</v>
      </c>
      <c r="K50" s="1"/>
    </row>
    <row r="51" spans="1:13">
      <c r="A51" s="1">
        <v>4</v>
      </c>
      <c r="B51" s="1" t="s">
        <v>107</v>
      </c>
      <c r="C51" s="1" t="str">
        <f>"340403198810300423"</f>
        <v>340403198810300423</v>
      </c>
      <c r="D51" s="1" t="s">
        <v>23</v>
      </c>
      <c r="E51" s="2" t="s">
        <v>103</v>
      </c>
      <c r="F51" s="1" t="str">
        <f t="shared" si="5"/>
        <v>07005</v>
      </c>
      <c r="G51" s="1" t="s">
        <v>108</v>
      </c>
      <c r="H51" s="3">
        <v>72.400000000000006</v>
      </c>
      <c r="I51" s="3">
        <v>67.400000000000006</v>
      </c>
      <c r="J51" s="3">
        <f t="shared" si="1"/>
        <v>69.900000000000006</v>
      </c>
      <c r="K51" s="1"/>
    </row>
    <row r="52" spans="1:13">
      <c r="A52" s="1">
        <v>5</v>
      </c>
      <c r="B52" s="1" t="s">
        <v>109</v>
      </c>
      <c r="C52" s="1" t="str">
        <f>"340406199511113242"</f>
        <v>340406199511113242</v>
      </c>
      <c r="D52" s="1" t="s">
        <v>23</v>
      </c>
      <c r="E52" s="2" t="s">
        <v>103</v>
      </c>
      <c r="F52" s="1" t="str">
        <f t="shared" si="5"/>
        <v>07005</v>
      </c>
      <c r="G52" s="1" t="s">
        <v>110</v>
      </c>
      <c r="H52" s="3">
        <v>73.400000000000006</v>
      </c>
      <c r="I52" s="3">
        <v>66</v>
      </c>
      <c r="J52" s="3">
        <f t="shared" si="1"/>
        <v>69.7</v>
      </c>
      <c r="K52" s="1"/>
    </row>
    <row r="53" spans="1:13">
      <c r="A53" s="1">
        <v>6</v>
      </c>
      <c r="B53" s="1" t="s">
        <v>111</v>
      </c>
      <c r="C53" s="1" t="str">
        <f>"340403199506112625"</f>
        <v>340403199506112625</v>
      </c>
      <c r="D53" s="1" t="s">
        <v>23</v>
      </c>
      <c r="E53" s="2" t="s">
        <v>103</v>
      </c>
      <c r="F53" s="1" t="str">
        <f t="shared" si="5"/>
        <v>07005</v>
      </c>
      <c r="G53" s="1" t="s">
        <v>112</v>
      </c>
      <c r="H53" s="3">
        <v>62.4</v>
      </c>
      <c r="I53" s="3">
        <v>73.7</v>
      </c>
      <c r="J53" s="3">
        <f t="shared" si="1"/>
        <v>68.05</v>
      </c>
      <c r="K53" s="1"/>
    </row>
    <row r="54" spans="1:13">
      <c r="A54" s="1">
        <v>7</v>
      </c>
      <c r="B54" s="1" t="s">
        <v>113</v>
      </c>
      <c r="C54" s="1" t="str">
        <f>"340405199304101621"</f>
        <v>340405199304101621</v>
      </c>
      <c r="D54" s="1" t="s">
        <v>23</v>
      </c>
      <c r="E54" s="2" t="s">
        <v>103</v>
      </c>
      <c r="F54" s="1" t="str">
        <f t="shared" si="5"/>
        <v>07005</v>
      </c>
      <c r="G54" s="1" t="s">
        <v>114</v>
      </c>
      <c r="H54" s="3">
        <v>64.2</v>
      </c>
      <c r="I54" s="3">
        <v>69.599999999999994</v>
      </c>
      <c r="J54" s="3">
        <f t="shared" si="1"/>
        <v>66.900000000000006</v>
      </c>
      <c r="K54" s="1"/>
    </row>
    <row r="55" spans="1:13">
      <c r="A55" s="1">
        <v>8</v>
      </c>
      <c r="B55" s="1" t="s">
        <v>115</v>
      </c>
      <c r="C55" s="1" t="str">
        <f>"340406199210142015"</f>
        <v>340406199210142015</v>
      </c>
      <c r="D55" s="1" t="s">
        <v>1</v>
      </c>
      <c r="E55" s="2" t="s">
        <v>103</v>
      </c>
      <c r="F55" s="1" t="str">
        <f t="shared" si="5"/>
        <v>07005</v>
      </c>
      <c r="G55" s="1" t="s">
        <v>116</v>
      </c>
      <c r="H55" s="3">
        <v>72.400000000000006</v>
      </c>
      <c r="I55" s="3">
        <v>60.4</v>
      </c>
      <c r="J55" s="3">
        <f t="shared" si="1"/>
        <v>66.400000000000006</v>
      </c>
      <c r="K55" s="1"/>
    </row>
    <row r="56" spans="1:13" ht="14.25">
      <c r="A56" s="1">
        <v>9</v>
      </c>
      <c r="B56" s="1" t="s">
        <v>117</v>
      </c>
      <c r="C56" s="1" t="str">
        <f>"41152119851129792X"</f>
        <v>41152119851129792X</v>
      </c>
      <c r="D56" s="1" t="s">
        <v>23</v>
      </c>
      <c r="E56" s="2" t="s">
        <v>103</v>
      </c>
      <c r="F56" s="1" t="str">
        <f t="shared" si="5"/>
        <v>07005</v>
      </c>
      <c r="G56" s="1" t="s">
        <v>118</v>
      </c>
      <c r="H56" s="3">
        <v>66</v>
      </c>
      <c r="I56" s="3">
        <v>63.1</v>
      </c>
      <c r="J56" s="3">
        <f t="shared" si="1"/>
        <v>64.55</v>
      </c>
      <c r="K56" s="1"/>
      <c r="M56" s="4"/>
    </row>
    <row r="57" spans="1:13">
      <c r="A57" s="1">
        <v>10</v>
      </c>
      <c r="B57" s="1" t="s">
        <v>119</v>
      </c>
      <c r="C57" s="1" t="str">
        <f>"340405198801061646"</f>
        <v>340405198801061646</v>
      </c>
      <c r="D57" s="1" t="s">
        <v>23</v>
      </c>
      <c r="E57" s="2" t="s">
        <v>103</v>
      </c>
      <c r="F57" s="1" t="str">
        <f t="shared" si="5"/>
        <v>07005</v>
      </c>
      <c r="G57" s="1" t="s">
        <v>120</v>
      </c>
      <c r="H57" s="3">
        <v>64.400000000000006</v>
      </c>
      <c r="I57" s="3">
        <v>64.5</v>
      </c>
      <c r="J57" s="3">
        <f t="shared" si="1"/>
        <v>64.45</v>
      </c>
      <c r="K57" s="1"/>
    </row>
    <row r="58" spans="1:13" ht="14.25">
      <c r="A58" s="1">
        <v>1</v>
      </c>
      <c r="B58" s="1" t="s">
        <v>121</v>
      </c>
      <c r="C58" s="1" t="str">
        <f>"370982198706261821"</f>
        <v>370982198706261821</v>
      </c>
      <c r="D58" s="1" t="s">
        <v>23</v>
      </c>
      <c r="E58" s="2" t="s">
        <v>122</v>
      </c>
      <c r="F58" s="1" t="str">
        <f t="shared" ref="F58:F65" si="6">"07006"</f>
        <v>07006</v>
      </c>
      <c r="G58" s="1" t="s">
        <v>123</v>
      </c>
      <c r="H58" s="3">
        <v>65.599999999999994</v>
      </c>
      <c r="I58" s="3">
        <v>70.900000000000006</v>
      </c>
      <c r="J58" s="3">
        <f t="shared" si="1"/>
        <v>68.25</v>
      </c>
      <c r="K58" s="1"/>
      <c r="M58" s="4"/>
    </row>
    <row r="59" spans="1:13">
      <c r="A59" s="1">
        <v>2</v>
      </c>
      <c r="B59" s="1" t="s">
        <v>124</v>
      </c>
      <c r="C59" s="1" t="str">
        <f>"34040619850924322X"</f>
        <v>34040619850924322X</v>
      </c>
      <c r="D59" s="1" t="s">
        <v>23</v>
      </c>
      <c r="E59" s="2" t="s">
        <v>125</v>
      </c>
      <c r="F59" s="1" t="str">
        <f t="shared" si="6"/>
        <v>07006</v>
      </c>
      <c r="G59" s="1" t="s">
        <v>126</v>
      </c>
      <c r="H59" s="3">
        <v>57.2</v>
      </c>
      <c r="I59" s="3">
        <v>75.7</v>
      </c>
      <c r="J59" s="3">
        <f t="shared" si="1"/>
        <v>66.45</v>
      </c>
      <c r="K59" s="1"/>
    </row>
    <row r="60" spans="1:13">
      <c r="A60" s="1">
        <v>3</v>
      </c>
      <c r="B60" s="1" t="s">
        <v>127</v>
      </c>
      <c r="C60" s="1" t="str">
        <f>"340404198808110221"</f>
        <v>340404198808110221</v>
      </c>
      <c r="D60" s="1" t="s">
        <v>23</v>
      </c>
      <c r="E60" s="2" t="s">
        <v>125</v>
      </c>
      <c r="F60" s="1" t="str">
        <f t="shared" si="6"/>
        <v>07006</v>
      </c>
      <c r="G60" s="1" t="s">
        <v>128</v>
      </c>
      <c r="H60" s="3">
        <v>67.400000000000006</v>
      </c>
      <c r="I60" s="3">
        <v>63.8</v>
      </c>
      <c r="J60" s="3">
        <f t="shared" si="1"/>
        <v>65.599999999999994</v>
      </c>
      <c r="K60" s="1"/>
    </row>
    <row r="61" spans="1:13">
      <c r="A61" s="1">
        <v>4</v>
      </c>
      <c r="B61" s="1" t="s">
        <v>129</v>
      </c>
      <c r="C61" s="1" t="str">
        <f>"340404199205050615"</f>
        <v>340404199205050615</v>
      </c>
      <c r="D61" s="1" t="s">
        <v>1</v>
      </c>
      <c r="E61" s="2" t="s">
        <v>125</v>
      </c>
      <c r="F61" s="1" t="str">
        <f t="shared" si="6"/>
        <v>07006</v>
      </c>
      <c r="G61" s="1" t="s">
        <v>130</v>
      </c>
      <c r="H61" s="3">
        <v>66.400000000000006</v>
      </c>
      <c r="I61" s="3">
        <v>64.2</v>
      </c>
      <c r="J61" s="3">
        <f t="shared" si="1"/>
        <v>65.300000000000011</v>
      </c>
      <c r="K61" s="1"/>
    </row>
    <row r="62" spans="1:13">
      <c r="A62" s="1">
        <v>5</v>
      </c>
      <c r="B62" s="1" t="s">
        <v>131</v>
      </c>
      <c r="C62" s="1" t="str">
        <f>"340403199206062638"</f>
        <v>340403199206062638</v>
      </c>
      <c r="D62" s="1" t="s">
        <v>1</v>
      </c>
      <c r="E62" s="2" t="s">
        <v>125</v>
      </c>
      <c r="F62" s="1" t="str">
        <f t="shared" si="6"/>
        <v>07006</v>
      </c>
      <c r="G62" s="1" t="s">
        <v>132</v>
      </c>
      <c r="H62" s="3">
        <v>56</v>
      </c>
      <c r="I62" s="3">
        <v>73.900000000000006</v>
      </c>
      <c r="J62" s="3">
        <f t="shared" si="1"/>
        <v>64.95</v>
      </c>
      <c r="K62" s="1"/>
    </row>
    <row r="63" spans="1:13">
      <c r="A63" s="1">
        <v>6</v>
      </c>
      <c r="B63" s="1" t="s">
        <v>133</v>
      </c>
      <c r="C63" s="1" t="str">
        <f>"340405199210071417"</f>
        <v>340405199210071417</v>
      </c>
      <c r="D63" s="1" t="s">
        <v>1</v>
      </c>
      <c r="E63" s="2" t="s">
        <v>125</v>
      </c>
      <c r="F63" s="1" t="str">
        <f t="shared" si="6"/>
        <v>07006</v>
      </c>
      <c r="G63" s="1" t="s">
        <v>134</v>
      </c>
      <c r="H63" s="3">
        <v>65.599999999999994</v>
      </c>
      <c r="I63" s="3">
        <v>63.5</v>
      </c>
      <c r="J63" s="3">
        <f t="shared" si="1"/>
        <v>64.55</v>
      </c>
      <c r="K63" s="1"/>
    </row>
    <row r="64" spans="1:13">
      <c r="A64" s="1">
        <v>7</v>
      </c>
      <c r="B64" s="1" t="s">
        <v>135</v>
      </c>
      <c r="C64" s="1" t="str">
        <f>"340403198310011617"</f>
        <v>340403198310011617</v>
      </c>
      <c r="D64" s="1" t="s">
        <v>1</v>
      </c>
      <c r="E64" s="2" t="s">
        <v>125</v>
      </c>
      <c r="F64" s="1" t="str">
        <f t="shared" si="6"/>
        <v>07006</v>
      </c>
      <c r="G64" s="1" t="s">
        <v>136</v>
      </c>
      <c r="H64" s="3">
        <v>61.6</v>
      </c>
      <c r="I64" s="3">
        <v>67.3</v>
      </c>
      <c r="J64" s="3">
        <f t="shared" si="1"/>
        <v>64.45</v>
      </c>
      <c r="K64" s="1"/>
    </row>
    <row r="65" spans="1:11">
      <c r="A65" s="1">
        <v>8</v>
      </c>
      <c r="B65" s="1" t="s">
        <v>137</v>
      </c>
      <c r="C65" s="1" t="str">
        <f>"340402199105170027"</f>
        <v>340402199105170027</v>
      </c>
      <c r="D65" s="1" t="s">
        <v>23</v>
      </c>
      <c r="E65" s="2" t="s">
        <v>125</v>
      </c>
      <c r="F65" s="1" t="str">
        <f t="shared" si="6"/>
        <v>07006</v>
      </c>
      <c r="G65" s="1" t="s">
        <v>138</v>
      </c>
      <c r="H65" s="3">
        <v>70</v>
      </c>
      <c r="I65" s="3">
        <v>58.9</v>
      </c>
      <c r="J65" s="3">
        <f t="shared" si="1"/>
        <v>64.45</v>
      </c>
      <c r="K65" s="1"/>
    </row>
    <row r="66" spans="1:11">
      <c r="A66" s="1">
        <v>1</v>
      </c>
      <c r="B66" s="1" t="s">
        <v>147</v>
      </c>
      <c r="C66" s="1" t="str">
        <f>"341281199003233766"</f>
        <v>341281199003233766</v>
      </c>
      <c r="D66" s="1" t="s">
        <v>23</v>
      </c>
      <c r="E66" s="2" t="s">
        <v>148</v>
      </c>
      <c r="F66" s="1" t="str">
        <f t="shared" ref="F66:F67" si="7">"07007"</f>
        <v>07007</v>
      </c>
      <c r="G66" s="1" t="s">
        <v>149</v>
      </c>
      <c r="H66" s="3">
        <v>66.599999999999994</v>
      </c>
      <c r="I66" s="3">
        <v>60.3</v>
      </c>
      <c r="J66" s="3">
        <f t="shared" ref="J66:J129" si="8">H66*0.5+I66*0.5</f>
        <v>63.449999999999996</v>
      </c>
      <c r="K66" s="1"/>
    </row>
    <row r="67" spans="1:11">
      <c r="A67" s="1">
        <v>2</v>
      </c>
      <c r="B67" s="1" t="s">
        <v>150</v>
      </c>
      <c r="C67" s="1" t="str">
        <f>"340406199206073416"</f>
        <v>340406199206073416</v>
      </c>
      <c r="D67" s="1" t="s">
        <v>1</v>
      </c>
      <c r="E67" s="2" t="s">
        <v>151</v>
      </c>
      <c r="F67" s="1" t="str">
        <f t="shared" si="7"/>
        <v>07007</v>
      </c>
      <c r="G67" s="1" t="s">
        <v>152</v>
      </c>
      <c r="H67" s="3">
        <v>57.2</v>
      </c>
      <c r="I67" s="3">
        <v>65.2</v>
      </c>
      <c r="J67" s="3">
        <f t="shared" si="8"/>
        <v>61.2</v>
      </c>
      <c r="K67" s="1"/>
    </row>
    <row r="68" spans="1:11">
      <c r="A68" s="1">
        <v>1</v>
      </c>
      <c r="B68" s="1" t="s">
        <v>153</v>
      </c>
      <c r="C68" s="1" t="str">
        <f>"340404199104060419"</f>
        <v>340404199104060419</v>
      </c>
      <c r="D68" s="1" t="s">
        <v>1</v>
      </c>
      <c r="E68" s="2" t="s">
        <v>154</v>
      </c>
      <c r="F68" s="1" t="str">
        <f t="shared" ref="F68:F71" si="9">"07008"</f>
        <v>07008</v>
      </c>
      <c r="G68" s="1" t="s">
        <v>155</v>
      </c>
      <c r="H68" s="3">
        <v>61.6</v>
      </c>
      <c r="I68" s="3">
        <v>70.599999999999994</v>
      </c>
      <c r="J68" s="3">
        <f t="shared" si="8"/>
        <v>66.099999999999994</v>
      </c>
      <c r="K68" s="1"/>
    </row>
    <row r="69" spans="1:11">
      <c r="A69" s="1">
        <v>2</v>
      </c>
      <c r="B69" s="1" t="s">
        <v>156</v>
      </c>
      <c r="C69" s="1" t="str">
        <f>"340403199606022627"</f>
        <v>340403199606022627</v>
      </c>
      <c r="D69" s="1" t="s">
        <v>23</v>
      </c>
      <c r="E69" s="2" t="s">
        <v>157</v>
      </c>
      <c r="F69" s="1" t="str">
        <f t="shared" si="9"/>
        <v>07008</v>
      </c>
      <c r="G69" s="1" t="s">
        <v>158</v>
      </c>
      <c r="H69" s="3">
        <v>56.2</v>
      </c>
      <c r="I69" s="3">
        <v>42.3</v>
      </c>
      <c r="J69" s="3">
        <f t="shared" si="8"/>
        <v>49.25</v>
      </c>
      <c r="K69" s="1"/>
    </row>
    <row r="70" spans="1:11" s="10" customFormat="1">
      <c r="A70" s="7">
        <v>3</v>
      </c>
      <c r="B70" s="7" t="s">
        <v>159</v>
      </c>
      <c r="C70" s="7" t="str">
        <f>"340403198506091815"</f>
        <v>340403198506091815</v>
      </c>
      <c r="D70" s="7" t="s">
        <v>1</v>
      </c>
      <c r="E70" s="8" t="s">
        <v>157</v>
      </c>
      <c r="F70" s="7" t="str">
        <f t="shared" si="9"/>
        <v>07008</v>
      </c>
      <c r="G70" s="7" t="s">
        <v>160</v>
      </c>
      <c r="H70" s="9">
        <v>43.2</v>
      </c>
      <c r="I70" s="9">
        <v>13.2</v>
      </c>
      <c r="J70" s="9">
        <f t="shared" si="8"/>
        <v>28.200000000000003</v>
      </c>
      <c r="K70" s="11" t="s">
        <v>515</v>
      </c>
    </row>
    <row r="71" spans="1:11" s="10" customFormat="1">
      <c r="A71" s="7">
        <v>4</v>
      </c>
      <c r="B71" s="7" t="s">
        <v>161</v>
      </c>
      <c r="C71" s="7" t="str">
        <f>"340406199503161236"</f>
        <v>340406199503161236</v>
      </c>
      <c r="D71" s="7" t="s">
        <v>1</v>
      </c>
      <c r="E71" s="8" t="s">
        <v>157</v>
      </c>
      <c r="F71" s="7" t="str">
        <f t="shared" si="9"/>
        <v>07008</v>
      </c>
      <c r="G71" s="7" t="s">
        <v>162</v>
      </c>
      <c r="H71" s="9">
        <v>21.8</v>
      </c>
      <c r="I71" s="9">
        <v>20.100000000000001</v>
      </c>
      <c r="J71" s="9">
        <f t="shared" si="8"/>
        <v>20.950000000000003</v>
      </c>
      <c r="K71" s="12"/>
    </row>
    <row r="72" spans="1:11">
      <c r="A72" s="1">
        <v>1</v>
      </c>
      <c r="B72" s="1" t="s">
        <v>163</v>
      </c>
      <c r="C72" s="1" t="str">
        <f>"340421199507284026"</f>
        <v>340421199507284026</v>
      </c>
      <c r="D72" s="1" t="s">
        <v>23</v>
      </c>
      <c r="E72" s="2" t="s">
        <v>154</v>
      </c>
      <c r="F72" s="1" t="str">
        <f t="shared" ref="F72:F75" si="10">"07009"</f>
        <v>07009</v>
      </c>
      <c r="G72" s="1" t="s">
        <v>164</v>
      </c>
      <c r="H72" s="3">
        <v>69.599999999999994</v>
      </c>
      <c r="I72" s="3">
        <v>60.8</v>
      </c>
      <c r="J72" s="3">
        <f t="shared" si="8"/>
        <v>65.199999999999989</v>
      </c>
      <c r="K72" s="1"/>
    </row>
    <row r="73" spans="1:11">
      <c r="A73" s="1">
        <v>2</v>
      </c>
      <c r="B73" s="1" t="s">
        <v>165</v>
      </c>
      <c r="C73" s="1" t="str">
        <f>"341621198808060162"</f>
        <v>341621198808060162</v>
      </c>
      <c r="D73" s="1" t="s">
        <v>23</v>
      </c>
      <c r="E73" s="2" t="s">
        <v>157</v>
      </c>
      <c r="F73" s="1" t="str">
        <f t="shared" si="10"/>
        <v>07009</v>
      </c>
      <c r="G73" s="1" t="s">
        <v>166</v>
      </c>
      <c r="H73" s="3">
        <v>58.4</v>
      </c>
      <c r="I73" s="3">
        <v>43.5</v>
      </c>
      <c r="J73" s="3">
        <f t="shared" si="8"/>
        <v>50.95</v>
      </c>
      <c r="K73" s="1"/>
    </row>
    <row r="74" spans="1:11">
      <c r="A74" s="1">
        <v>3</v>
      </c>
      <c r="B74" s="1" t="s">
        <v>167</v>
      </c>
      <c r="C74" s="1" t="str">
        <f>"340405199104040027"</f>
        <v>340405199104040027</v>
      </c>
      <c r="D74" s="1" t="s">
        <v>23</v>
      </c>
      <c r="E74" s="2" t="s">
        <v>157</v>
      </c>
      <c r="F74" s="1" t="str">
        <f t="shared" si="10"/>
        <v>07009</v>
      </c>
      <c r="G74" s="1" t="s">
        <v>168</v>
      </c>
      <c r="H74" s="3">
        <v>54.2</v>
      </c>
      <c r="I74" s="3">
        <v>46.6</v>
      </c>
      <c r="J74" s="3">
        <f t="shared" si="8"/>
        <v>50.400000000000006</v>
      </c>
      <c r="K74" s="1"/>
    </row>
    <row r="75" spans="1:11">
      <c r="A75" s="1">
        <v>4</v>
      </c>
      <c r="B75" s="1" t="s">
        <v>169</v>
      </c>
      <c r="C75" s="1" t="str">
        <f>"340405198608260221"</f>
        <v>340405198608260221</v>
      </c>
      <c r="D75" s="1" t="s">
        <v>23</v>
      </c>
      <c r="E75" s="2" t="s">
        <v>157</v>
      </c>
      <c r="F75" s="1" t="str">
        <f t="shared" si="10"/>
        <v>07009</v>
      </c>
      <c r="G75" s="1" t="s">
        <v>170</v>
      </c>
      <c r="H75" s="3">
        <v>62.8</v>
      </c>
      <c r="I75" s="3">
        <v>34.299999999999997</v>
      </c>
      <c r="J75" s="3">
        <f t="shared" si="8"/>
        <v>48.55</v>
      </c>
      <c r="K75" s="1"/>
    </row>
    <row r="76" spans="1:11">
      <c r="A76" s="1">
        <v>1</v>
      </c>
      <c r="B76" s="1" t="s">
        <v>171</v>
      </c>
      <c r="C76" s="1" t="str">
        <f>"340406198810203817"</f>
        <v>340406198810203817</v>
      </c>
      <c r="D76" s="1" t="s">
        <v>1</v>
      </c>
      <c r="E76" s="2" t="s">
        <v>172</v>
      </c>
      <c r="F76" s="1" t="str">
        <f t="shared" ref="F76:F79" si="11">"07010"</f>
        <v>07010</v>
      </c>
      <c r="G76" s="1" t="s">
        <v>173</v>
      </c>
      <c r="H76" s="3">
        <v>62.4</v>
      </c>
      <c r="I76" s="3">
        <v>64.599999999999994</v>
      </c>
      <c r="J76" s="3">
        <f t="shared" si="8"/>
        <v>63.5</v>
      </c>
      <c r="K76" s="1"/>
    </row>
    <row r="77" spans="1:11">
      <c r="A77" s="1">
        <v>2</v>
      </c>
      <c r="B77" s="1" t="s">
        <v>174</v>
      </c>
      <c r="C77" s="1" t="str">
        <f>"340404199305140810"</f>
        <v>340404199305140810</v>
      </c>
      <c r="D77" s="1" t="s">
        <v>1</v>
      </c>
      <c r="E77" s="2" t="s">
        <v>172</v>
      </c>
      <c r="F77" s="1" t="str">
        <f t="shared" si="11"/>
        <v>07010</v>
      </c>
      <c r="G77" s="1" t="s">
        <v>175</v>
      </c>
      <c r="H77" s="3">
        <v>60.6</v>
      </c>
      <c r="I77" s="3">
        <v>65.2</v>
      </c>
      <c r="J77" s="3">
        <f t="shared" si="8"/>
        <v>62.900000000000006</v>
      </c>
      <c r="K77" s="1"/>
    </row>
    <row r="78" spans="1:11">
      <c r="A78" s="1">
        <v>3</v>
      </c>
      <c r="B78" s="1" t="s">
        <v>176</v>
      </c>
      <c r="C78" s="1" t="str">
        <f>"340421199303101216"</f>
        <v>340421199303101216</v>
      </c>
      <c r="D78" s="1" t="s">
        <v>1</v>
      </c>
      <c r="E78" s="2" t="s">
        <v>172</v>
      </c>
      <c r="F78" s="1" t="str">
        <f t="shared" si="11"/>
        <v>07010</v>
      </c>
      <c r="G78" s="1" t="s">
        <v>177</v>
      </c>
      <c r="H78" s="3">
        <v>61.4</v>
      </c>
      <c r="I78" s="3">
        <v>59.5</v>
      </c>
      <c r="J78" s="3">
        <f t="shared" si="8"/>
        <v>60.45</v>
      </c>
      <c r="K78" s="1"/>
    </row>
    <row r="79" spans="1:11">
      <c r="A79" s="1">
        <v>4</v>
      </c>
      <c r="B79" s="1" t="s">
        <v>178</v>
      </c>
      <c r="C79" s="1" t="str">
        <f>"340403199601152414"</f>
        <v>340403199601152414</v>
      </c>
      <c r="D79" s="1" t="s">
        <v>1</v>
      </c>
      <c r="E79" s="2" t="s">
        <v>172</v>
      </c>
      <c r="F79" s="1" t="str">
        <f t="shared" si="11"/>
        <v>07010</v>
      </c>
      <c r="G79" s="1" t="s">
        <v>179</v>
      </c>
      <c r="H79" s="3">
        <v>64.400000000000006</v>
      </c>
      <c r="I79" s="3">
        <v>55.9</v>
      </c>
      <c r="J79" s="3">
        <f t="shared" si="8"/>
        <v>60.150000000000006</v>
      </c>
      <c r="K79" s="1"/>
    </row>
    <row r="80" spans="1:11">
      <c r="A80" s="1">
        <v>1</v>
      </c>
      <c r="B80" s="1" t="s">
        <v>180</v>
      </c>
      <c r="C80" s="1" t="str">
        <f>"340121198603211336"</f>
        <v>340121198603211336</v>
      </c>
      <c r="D80" s="1" t="s">
        <v>1</v>
      </c>
      <c r="E80" s="2" t="s">
        <v>181</v>
      </c>
      <c r="F80" s="1" t="str">
        <f t="shared" ref="F80:F81" si="12">"07011"</f>
        <v>07011</v>
      </c>
      <c r="G80" s="1" t="s">
        <v>182</v>
      </c>
      <c r="H80" s="3">
        <v>62.9</v>
      </c>
      <c r="I80" s="3">
        <v>62.1</v>
      </c>
      <c r="J80" s="3">
        <f t="shared" si="8"/>
        <v>62.5</v>
      </c>
      <c r="K80" s="1"/>
    </row>
    <row r="81" spans="1:11">
      <c r="A81" s="1">
        <v>2</v>
      </c>
      <c r="B81" s="1" t="s">
        <v>183</v>
      </c>
      <c r="C81" s="1" t="str">
        <f>"341222198803130541"</f>
        <v>341222198803130541</v>
      </c>
      <c r="D81" s="1" t="s">
        <v>23</v>
      </c>
      <c r="E81" s="2" t="s">
        <v>181</v>
      </c>
      <c r="F81" s="1" t="str">
        <f t="shared" si="12"/>
        <v>07011</v>
      </c>
      <c r="G81" s="1" t="s">
        <v>184</v>
      </c>
      <c r="H81" s="3">
        <v>65.599999999999994</v>
      </c>
      <c r="I81" s="3">
        <v>59</v>
      </c>
      <c r="J81" s="3">
        <f t="shared" si="8"/>
        <v>62.3</v>
      </c>
      <c r="K81" s="1"/>
    </row>
    <row r="82" spans="1:11">
      <c r="A82" s="1">
        <v>1</v>
      </c>
      <c r="B82" s="1" t="s">
        <v>185</v>
      </c>
      <c r="C82" s="1" t="str">
        <f>"340403199311011824"</f>
        <v>340403199311011824</v>
      </c>
      <c r="D82" s="1" t="s">
        <v>23</v>
      </c>
      <c r="E82" s="2" t="s">
        <v>186</v>
      </c>
      <c r="F82" s="1" t="str">
        <f t="shared" ref="F82:F111" si="13">"07012"</f>
        <v>07012</v>
      </c>
      <c r="G82" s="1" t="s">
        <v>187</v>
      </c>
      <c r="H82" s="3">
        <v>77.599999999999994</v>
      </c>
      <c r="I82" s="3">
        <v>67.400000000000006</v>
      </c>
      <c r="J82" s="3">
        <f t="shared" si="8"/>
        <v>72.5</v>
      </c>
      <c r="K82" s="1"/>
    </row>
    <row r="83" spans="1:11">
      <c r="A83" s="1">
        <v>2</v>
      </c>
      <c r="B83" s="1" t="s">
        <v>188</v>
      </c>
      <c r="C83" s="1" t="str">
        <f>"340403199303212669"</f>
        <v>340403199303212669</v>
      </c>
      <c r="D83" s="1" t="s">
        <v>23</v>
      </c>
      <c r="E83" s="2" t="s">
        <v>186</v>
      </c>
      <c r="F83" s="1" t="str">
        <f t="shared" si="13"/>
        <v>07012</v>
      </c>
      <c r="G83" s="1" t="s">
        <v>189</v>
      </c>
      <c r="H83" s="3">
        <v>63.7</v>
      </c>
      <c r="I83" s="3">
        <v>78.8</v>
      </c>
      <c r="J83" s="3">
        <f t="shared" si="8"/>
        <v>71.25</v>
      </c>
      <c r="K83" s="1"/>
    </row>
    <row r="84" spans="1:11">
      <c r="A84" s="1">
        <v>3</v>
      </c>
      <c r="B84" s="1" t="s">
        <v>190</v>
      </c>
      <c r="C84" s="1" t="str">
        <f>"340403199205140825"</f>
        <v>340403199205140825</v>
      </c>
      <c r="D84" s="1" t="s">
        <v>23</v>
      </c>
      <c r="E84" s="2" t="s">
        <v>186</v>
      </c>
      <c r="F84" s="1" t="str">
        <f t="shared" si="13"/>
        <v>07012</v>
      </c>
      <c r="G84" s="1" t="s">
        <v>191</v>
      </c>
      <c r="H84" s="3">
        <v>71.400000000000006</v>
      </c>
      <c r="I84" s="3">
        <v>65.3</v>
      </c>
      <c r="J84" s="3">
        <f t="shared" si="8"/>
        <v>68.349999999999994</v>
      </c>
      <c r="K84" s="1"/>
    </row>
    <row r="85" spans="1:11">
      <c r="A85" s="1">
        <v>4</v>
      </c>
      <c r="B85" s="1" t="s">
        <v>192</v>
      </c>
      <c r="C85" s="1" t="str">
        <f>"34042119910805002X"</f>
        <v>34042119910805002X</v>
      </c>
      <c r="D85" s="1" t="s">
        <v>23</v>
      </c>
      <c r="E85" s="2" t="s">
        <v>186</v>
      </c>
      <c r="F85" s="1" t="str">
        <f t="shared" si="13"/>
        <v>07012</v>
      </c>
      <c r="G85" s="1" t="s">
        <v>193</v>
      </c>
      <c r="H85" s="3">
        <v>67</v>
      </c>
      <c r="I85" s="3">
        <v>67.099999999999994</v>
      </c>
      <c r="J85" s="3">
        <f t="shared" si="8"/>
        <v>67.05</v>
      </c>
      <c r="K85" s="1"/>
    </row>
    <row r="86" spans="1:11">
      <c r="A86" s="1">
        <v>5</v>
      </c>
      <c r="B86" s="1" t="s">
        <v>194</v>
      </c>
      <c r="C86" s="1" t="str">
        <f>"340403199307180027"</f>
        <v>340403199307180027</v>
      </c>
      <c r="D86" s="1" t="s">
        <v>23</v>
      </c>
      <c r="E86" s="2" t="s">
        <v>186</v>
      </c>
      <c r="F86" s="1" t="str">
        <f t="shared" si="13"/>
        <v>07012</v>
      </c>
      <c r="G86" s="1" t="s">
        <v>195</v>
      </c>
      <c r="H86" s="3">
        <v>67.8</v>
      </c>
      <c r="I86" s="3">
        <v>64.8</v>
      </c>
      <c r="J86" s="3">
        <f t="shared" si="8"/>
        <v>66.3</v>
      </c>
      <c r="K86" s="1"/>
    </row>
    <row r="87" spans="1:11">
      <c r="A87" s="1">
        <v>6</v>
      </c>
      <c r="B87" s="1" t="s">
        <v>196</v>
      </c>
      <c r="C87" s="1" t="str">
        <f>"34040419900114242X"</f>
        <v>34040419900114242X</v>
      </c>
      <c r="D87" s="1" t="s">
        <v>23</v>
      </c>
      <c r="E87" s="2" t="s">
        <v>186</v>
      </c>
      <c r="F87" s="1" t="str">
        <f t="shared" si="13"/>
        <v>07012</v>
      </c>
      <c r="G87" s="1" t="s">
        <v>197</v>
      </c>
      <c r="H87" s="3">
        <v>62.6</v>
      </c>
      <c r="I87" s="3">
        <v>68.8</v>
      </c>
      <c r="J87" s="3">
        <f t="shared" si="8"/>
        <v>65.7</v>
      </c>
      <c r="K87" s="1"/>
    </row>
    <row r="88" spans="1:11">
      <c r="A88" s="1">
        <v>7</v>
      </c>
      <c r="B88" s="1" t="s">
        <v>198</v>
      </c>
      <c r="C88" s="1" t="str">
        <f>"340402199206141620"</f>
        <v>340402199206141620</v>
      </c>
      <c r="D88" s="1" t="s">
        <v>23</v>
      </c>
      <c r="E88" s="2" t="s">
        <v>186</v>
      </c>
      <c r="F88" s="1" t="str">
        <f t="shared" si="13"/>
        <v>07012</v>
      </c>
      <c r="G88" s="1" t="s">
        <v>199</v>
      </c>
      <c r="H88" s="3">
        <v>67</v>
      </c>
      <c r="I88" s="3">
        <v>63.7</v>
      </c>
      <c r="J88" s="3">
        <f t="shared" si="8"/>
        <v>65.349999999999994</v>
      </c>
      <c r="K88" s="1"/>
    </row>
    <row r="89" spans="1:11">
      <c r="A89" s="1">
        <v>8</v>
      </c>
      <c r="B89" s="1" t="s">
        <v>200</v>
      </c>
      <c r="C89" s="1" t="str">
        <f>"340402199309260024"</f>
        <v>340402199309260024</v>
      </c>
      <c r="D89" s="1" t="s">
        <v>23</v>
      </c>
      <c r="E89" s="2" t="s">
        <v>186</v>
      </c>
      <c r="F89" s="1" t="str">
        <f t="shared" si="13"/>
        <v>07012</v>
      </c>
      <c r="G89" s="1" t="s">
        <v>201</v>
      </c>
      <c r="H89" s="3">
        <v>67.599999999999994</v>
      </c>
      <c r="I89" s="3">
        <v>62.2</v>
      </c>
      <c r="J89" s="3">
        <f t="shared" si="8"/>
        <v>64.900000000000006</v>
      </c>
      <c r="K89" s="1"/>
    </row>
    <row r="90" spans="1:11">
      <c r="A90" s="1">
        <v>9</v>
      </c>
      <c r="B90" s="1" t="s">
        <v>202</v>
      </c>
      <c r="C90" s="1" t="str">
        <f>"34040419940711041X"</f>
        <v>34040419940711041X</v>
      </c>
      <c r="D90" s="1" t="s">
        <v>1</v>
      </c>
      <c r="E90" s="2" t="s">
        <v>186</v>
      </c>
      <c r="F90" s="1" t="str">
        <f t="shared" si="13"/>
        <v>07012</v>
      </c>
      <c r="G90" s="1" t="s">
        <v>203</v>
      </c>
      <c r="H90" s="3">
        <v>53.8</v>
      </c>
      <c r="I90" s="3">
        <v>75.599999999999994</v>
      </c>
      <c r="J90" s="3">
        <f t="shared" si="8"/>
        <v>64.699999999999989</v>
      </c>
      <c r="K90" s="1"/>
    </row>
    <row r="91" spans="1:11">
      <c r="A91" s="1">
        <v>10</v>
      </c>
      <c r="B91" s="1" t="s">
        <v>204</v>
      </c>
      <c r="C91" s="1" t="str">
        <f>"340404199311220024"</f>
        <v>340404199311220024</v>
      </c>
      <c r="D91" s="1" t="s">
        <v>23</v>
      </c>
      <c r="E91" s="2" t="s">
        <v>186</v>
      </c>
      <c r="F91" s="1" t="str">
        <f t="shared" si="13"/>
        <v>07012</v>
      </c>
      <c r="G91" s="1" t="s">
        <v>205</v>
      </c>
      <c r="H91" s="3">
        <v>64.8</v>
      </c>
      <c r="I91" s="3">
        <v>63.6</v>
      </c>
      <c r="J91" s="3">
        <f t="shared" si="8"/>
        <v>64.2</v>
      </c>
      <c r="K91" s="1"/>
    </row>
    <row r="92" spans="1:11">
      <c r="A92" s="1">
        <v>11</v>
      </c>
      <c r="B92" s="1" t="s">
        <v>206</v>
      </c>
      <c r="C92" s="1" t="str">
        <f>"340121199212061347"</f>
        <v>340121199212061347</v>
      </c>
      <c r="D92" s="1" t="s">
        <v>23</v>
      </c>
      <c r="E92" s="2" t="s">
        <v>186</v>
      </c>
      <c r="F92" s="1" t="str">
        <f t="shared" si="13"/>
        <v>07012</v>
      </c>
      <c r="G92" s="1" t="s">
        <v>207</v>
      </c>
      <c r="H92" s="3">
        <v>69.599999999999994</v>
      </c>
      <c r="I92" s="3">
        <v>58.4</v>
      </c>
      <c r="J92" s="3">
        <f t="shared" si="8"/>
        <v>64</v>
      </c>
      <c r="K92" s="1"/>
    </row>
    <row r="93" spans="1:11">
      <c r="A93" s="1">
        <v>12</v>
      </c>
      <c r="B93" s="1" t="s">
        <v>208</v>
      </c>
      <c r="C93" s="1" t="str">
        <f>"340404198808240421"</f>
        <v>340404198808240421</v>
      </c>
      <c r="D93" s="1" t="s">
        <v>23</v>
      </c>
      <c r="E93" s="2" t="s">
        <v>186</v>
      </c>
      <c r="F93" s="1" t="str">
        <f t="shared" si="13"/>
        <v>07012</v>
      </c>
      <c r="G93" s="1" t="s">
        <v>209</v>
      </c>
      <c r="H93" s="3">
        <v>61.4</v>
      </c>
      <c r="I93" s="3">
        <v>66.400000000000006</v>
      </c>
      <c r="J93" s="3">
        <f t="shared" si="8"/>
        <v>63.900000000000006</v>
      </c>
      <c r="K93" s="1"/>
    </row>
    <row r="94" spans="1:11">
      <c r="A94" s="1">
        <v>13</v>
      </c>
      <c r="B94" s="1" t="s">
        <v>210</v>
      </c>
      <c r="C94" s="1" t="str">
        <f>"340404198801280017"</f>
        <v>340404198801280017</v>
      </c>
      <c r="D94" s="1" t="s">
        <v>1</v>
      </c>
      <c r="E94" s="2" t="s">
        <v>211</v>
      </c>
      <c r="F94" s="1" t="str">
        <f t="shared" si="13"/>
        <v>07012</v>
      </c>
      <c r="G94" s="1" t="s">
        <v>212</v>
      </c>
      <c r="H94" s="3">
        <v>67.599999999999994</v>
      </c>
      <c r="I94" s="3">
        <v>59.9</v>
      </c>
      <c r="J94" s="3">
        <f t="shared" si="8"/>
        <v>63.75</v>
      </c>
      <c r="K94" s="1"/>
    </row>
    <row r="95" spans="1:11">
      <c r="A95" s="1">
        <v>14</v>
      </c>
      <c r="B95" s="1" t="s">
        <v>213</v>
      </c>
      <c r="C95" s="1" t="str">
        <f>"340421198602026012"</f>
        <v>340421198602026012</v>
      </c>
      <c r="D95" s="1" t="s">
        <v>1</v>
      </c>
      <c r="E95" s="2" t="s">
        <v>211</v>
      </c>
      <c r="F95" s="1" t="str">
        <f t="shared" si="13"/>
        <v>07012</v>
      </c>
      <c r="G95" s="1" t="s">
        <v>214</v>
      </c>
      <c r="H95" s="3">
        <v>60.6</v>
      </c>
      <c r="I95" s="3">
        <v>66.8</v>
      </c>
      <c r="J95" s="3">
        <f t="shared" si="8"/>
        <v>63.7</v>
      </c>
      <c r="K95" s="1"/>
    </row>
    <row r="96" spans="1:11">
      <c r="A96" s="1">
        <v>15</v>
      </c>
      <c r="B96" s="1" t="s">
        <v>215</v>
      </c>
      <c r="C96" s="1" t="str">
        <f>"340406199207013626"</f>
        <v>340406199207013626</v>
      </c>
      <c r="D96" s="1" t="s">
        <v>1</v>
      </c>
      <c r="E96" s="2" t="s">
        <v>211</v>
      </c>
      <c r="F96" s="1" t="str">
        <f t="shared" si="13"/>
        <v>07012</v>
      </c>
      <c r="G96" s="1" t="s">
        <v>216</v>
      </c>
      <c r="H96" s="3">
        <v>63</v>
      </c>
      <c r="I96" s="3">
        <v>63.6</v>
      </c>
      <c r="J96" s="3">
        <f t="shared" si="8"/>
        <v>63.3</v>
      </c>
      <c r="K96" s="1"/>
    </row>
    <row r="97" spans="1:13">
      <c r="A97" s="1">
        <v>16</v>
      </c>
      <c r="B97" s="1" t="s">
        <v>217</v>
      </c>
      <c r="C97" s="1" t="str">
        <f>"340403198907170020"</f>
        <v>340403198907170020</v>
      </c>
      <c r="D97" s="1" t="s">
        <v>23</v>
      </c>
      <c r="E97" s="2" t="s">
        <v>211</v>
      </c>
      <c r="F97" s="1" t="str">
        <f t="shared" si="13"/>
        <v>07012</v>
      </c>
      <c r="G97" s="1" t="s">
        <v>218</v>
      </c>
      <c r="H97" s="3">
        <v>59.2</v>
      </c>
      <c r="I97" s="3">
        <v>65.400000000000006</v>
      </c>
      <c r="J97" s="3">
        <f t="shared" si="8"/>
        <v>62.300000000000004</v>
      </c>
      <c r="K97" s="1"/>
    </row>
    <row r="98" spans="1:13" ht="14.25">
      <c r="A98" s="1">
        <v>17</v>
      </c>
      <c r="B98" s="1" t="s">
        <v>219</v>
      </c>
      <c r="C98" s="1" t="str">
        <f>"340406199006062835"</f>
        <v>340406199006062835</v>
      </c>
      <c r="D98" s="1" t="s">
        <v>1</v>
      </c>
      <c r="E98" s="2" t="s">
        <v>211</v>
      </c>
      <c r="F98" s="1" t="str">
        <f t="shared" si="13"/>
        <v>07012</v>
      </c>
      <c r="G98" s="1" t="s">
        <v>220</v>
      </c>
      <c r="H98" s="3">
        <v>63</v>
      </c>
      <c r="I98" s="3">
        <v>61.5</v>
      </c>
      <c r="J98" s="3">
        <f t="shared" si="8"/>
        <v>62.25</v>
      </c>
      <c r="K98" s="1"/>
      <c r="M98" s="4"/>
    </row>
    <row r="99" spans="1:13">
      <c r="A99" s="1">
        <v>18</v>
      </c>
      <c r="B99" s="1" t="s">
        <v>221</v>
      </c>
      <c r="C99" s="1" t="str">
        <f>"340404198912020429"</f>
        <v>340404198912020429</v>
      </c>
      <c r="D99" s="1" t="s">
        <v>23</v>
      </c>
      <c r="E99" s="2" t="s">
        <v>186</v>
      </c>
      <c r="F99" s="1" t="str">
        <f t="shared" si="13"/>
        <v>07012</v>
      </c>
      <c r="G99" s="1" t="s">
        <v>222</v>
      </c>
      <c r="H99" s="3">
        <v>62.5</v>
      </c>
      <c r="I99" s="3">
        <v>59.5</v>
      </c>
      <c r="J99" s="3">
        <f t="shared" si="8"/>
        <v>61</v>
      </c>
      <c r="K99" s="1"/>
    </row>
    <row r="100" spans="1:13">
      <c r="A100" s="1">
        <v>19</v>
      </c>
      <c r="B100" s="1" t="s">
        <v>223</v>
      </c>
      <c r="C100" s="1" t="str">
        <f>"341222199003152130"</f>
        <v>341222199003152130</v>
      </c>
      <c r="D100" s="1" t="s">
        <v>1</v>
      </c>
      <c r="E100" s="2" t="s">
        <v>186</v>
      </c>
      <c r="F100" s="1" t="str">
        <f t="shared" si="13"/>
        <v>07012</v>
      </c>
      <c r="G100" s="1" t="s">
        <v>224</v>
      </c>
      <c r="H100" s="3">
        <v>58.6</v>
      </c>
      <c r="I100" s="3">
        <v>62.9</v>
      </c>
      <c r="J100" s="3">
        <f t="shared" si="8"/>
        <v>60.75</v>
      </c>
      <c r="K100" s="1"/>
    </row>
    <row r="101" spans="1:13">
      <c r="A101" s="1">
        <v>20</v>
      </c>
      <c r="B101" s="1" t="s">
        <v>225</v>
      </c>
      <c r="C101" s="1" t="str">
        <f>"340402199107200218"</f>
        <v>340402199107200218</v>
      </c>
      <c r="D101" s="1" t="s">
        <v>1</v>
      </c>
      <c r="E101" s="2" t="s">
        <v>186</v>
      </c>
      <c r="F101" s="1" t="str">
        <f t="shared" si="13"/>
        <v>07012</v>
      </c>
      <c r="G101" s="1" t="s">
        <v>226</v>
      </c>
      <c r="H101" s="3">
        <v>57</v>
      </c>
      <c r="I101" s="3">
        <v>64.3</v>
      </c>
      <c r="J101" s="3">
        <f t="shared" si="8"/>
        <v>60.65</v>
      </c>
      <c r="K101" s="1"/>
    </row>
    <row r="102" spans="1:13">
      <c r="A102" s="1">
        <v>21</v>
      </c>
      <c r="B102" s="1" t="s">
        <v>227</v>
      </c>
      <c r="C102" s="1" t="str">
        <f>"340405199003201629"</f>
        <v>340405199003201629</v>
      </c>
      <c r="D102" s="1" t="s">
        <v>23</v>
      </c>
      <c r="E102" s="2" t="s">
        <v>186</v>
      </c>
      <c r="F102" s="1" t="str">
        <f t="shared" si="13"/>
        <v>07012</v>
      </c>
      <c r="G102" s="1" t="s">
        <v>228</v>
      </c>
      <c r="H102" s="3">
        <v>66</v>
      </c>
      <c r="I102" s="3">
        <v>54.8</v>
      </c>
      <c r="J102" s="3">
        <f t="shared" si="8"/>
        <v>60.4</v>
      </c>
      <c r="K102" s="1"/>
    </row>
    <row r="103" spans="1:13">
      <c r="A103" s="1">
        <v>22</v>
      </c>
      <c r="B103" s="1" t="s">
        <v>229</v>
      </c>
      <c r="C103" s="1" t="str">
        <f>"340121199211111613"</f>
        <v>340121199211111613</v>
      </c>
      <c r="D103" s="1" t="s">
        <v>1</v>
      </c>
      <c r="E103" s="2" t="s">
        <v>186</v>
      </c>
      <c r="F103" s="1" t="str">
        <f t="shared" si="13"/>
        <v>07012</v>
      </c>
      <c r="G103" s="1" t="s">
        <v>230</v>
      </c>
      <c r="H103" s="3">
        <v>61.8</v>
      </c>
      <c r="I103" s="3">
        <v>58.9</v>
      </c>
      <c r="J103" s="3">
        <f t="shared" si="8"/>
        <v>60.349999999999994</v>
      </c>
      <c r="K103" s="1"/>
    </row>
    <row r="104" spans="1:13">
      <c r="A104" s="1">
        <v>23</v>
      </c>
      <c r="B104" s="1" t="s">
        <v>231</v>
      </c>
      <c r="C104" s="1" t="str">
        <f>"340404199106230223"</f>
        <v>340404199106230223</v>
      </c>
      <c r="D104" s="1" t="s">
        <v>23</v>
      </c>
      <c r="E104" s="2" t="s">
        <v>186</v>
      </c>
      <c r="F104" s="1" t="str">
        <f t="shared" si="13"/>
        <v>07012</v>
      </c>
      <c r="G104" s="1" t="s">
        <v>232</v>
      </c>
      <c r="H104" s="3">
        <v>60</v>
      </c>
      <c r="I104" s="3">
        <v>60.6</v>
      </c>
      <c r="J104" s="3">
        <f t="shared" si="8"/>
        <v>60.3</v>
      </c>
      <c r="K104" s="1"/>
    </row>
    <row r="105" spans="1:13">
      <c r="A105" s="1">
        <v>24</v>
      </c>
      <c r="B105" s="1" t="s">
        <v>233</v>
      </c>
      <c r="C105" s="1" t="str">
        <f>"340404199008092445"</f>
        <v>340404199008092445</v>
      </c>
      <c r="D105" s="1" t="s">
        <v>23</v>
      </c>
      <c r="E105" s="2" t="s">
        <v>186</v>
      </c>
      <c r="F105" s="1" t="str">
        <f t="shared" si="13"/>
        <v>07012</v>
      </c>
      <c r="G105" s="1" t="s">
        <v>234</v>
      </c>
      <c r="H105" s="3">
        <v>61.6</v>
      </c>
      <c r="I105" s="3">
        <v>58.8</v>
      </c>
      <c r="J105" s="3">
        <f t="shared" si="8"/>
        <v>60.2</v>
      </c>
      <c r="K105" s="1"/>
    </row>
    <row r="106" spans="1:13">
      <c r="A106" s="1">
        <v>25</v>
      </c>
      <c r="B106" s="1" t="s">
        <v>235</v>
      </c>
      <c r="C106" s="1" t="str">
        <f>"340421199510064040"</f>
        <v>340421199510064040</v>
      </c>
      <c r="D106" s="1" t="s">
        <v>23</v>
      </c>
      <c r="E106" s="2" t="s">
        <v>186</v>
      </c>
      <c r="F106" s="1" t="str">
        <f t="shared" si="13"/>
        <v>07012</v>
      </c>
      <c r="G106" s="1" t="s">
        <v>236</v>
      </c>
      <c r="H106" s="3">
        <v>66.400000000000006</v>
      </c>
      <c r="I106" s="3">
        <v>53.7</v>
      </c>
      <c r="J106" s="3">
        <f t="shared" si="8"/>
        <v>60.050000000000004</v>
      </c>
      <c r="K106" s="1"/>
    </row>
    <row r="107" spans="1:13">
      <c r="A107" s="1">
        <v>26</v>
      </c>
      <c r="B107" s="1" t="s">
        <v>237</v>
      </c>
      <c r="C107" s="1" t="str">
        <f>"340405199211210220"</f>
        <v>340405199211210220</v>
      </c>
      <c r="D107" s="1" t="s">
        <v>23</v>
      </c>
      <c r="E107" s="2" t="s">
        <v>186</v>
      </c>
      <c r="F107" s="1" t="str">
        <f t="shared" si="13"/>
        <v>07012</v>
      </c>
      <c r="G107" s="1" t="s">
        <v>238</v>
      </c>
      <c r="H107" s="3">
        <v>55.4</v>
      </c>
      <c r="I107" s="3">
        <v>64</v>
      </c>
      <c r="J107" s="3">
        <f t="shared" si="8"/>
        <v>59.7</v>
      </c>
      <c r="K107" s="1"/>
    </row>
    <row r="108" spans="1:13">
      <c r="A108" s="1">
        <v>27</v>
      </c>
      <c r="B108" s="1" t="s">
        <v>239</v>
      </c>
      <c r="C108" s="1" t="str">
        <f>"340406199001182846"</f>
        <v>340406199001182846</v>
      </c>
      <c r="D108" s="1" t="s">
        <v>23</v>
      </c>
      <c r="E108" s="2" t="s">
        <v>186</v>
      </c>
      <c r="F108" s="1" t="str">
        <f t="shared" si="13"/>
        <v>07012</v>
      </c>
      <c r="G108" s="1" t="s">
        <v>240</v>
      </c>
      <c r="H108" s="3">
        <v>58.6</v>
      </c>
      <c r="I108" s="3">
        <v>60.8</v>
      </c>
      <c r="J108" s="3">
        <f t="shared" si="8"/>
        <v>59.7</v>
      </c>
      <c r="K108" s="1"/>
    </row>
    <row r="109" spans="1:13">
      <c r="A109" s="1">
        <v>28</v>
      </c>
      <c r="B109" s="1" t="s">
        <v>241</v>
      </c>
      <c r="C109" s="1" t="str">
        <f>"34040519910615102X"</f>
        <v>34040519910615102X</v>
      </c>
      <c r="D109" s="1" t="s">
        <v>23</v>
      </c>
      <c r="E109" s="2" t="s">
        <v>186</v>
      </c>
      <c r="F109" s="1" t="str">
        <f t="shared" si="13"/>
        <v>07012</v>
      </c>
      <c r="G109" s="1" t="s">
        <v>242</v>
      </c>
      <c r="H109" s="3">
        <v>63.4</v>
      </c>
      <c r="I109" s="3">
        <v>55.8</v>
      </c>
      <c r="J109" s="3">
        <f t="shared" si="8"/>
        <v>59.599999999999994</v>
      </c>
      <c r="K109" s="1"/>
    </row>
    <row r="110" spans="1:13">
      <c r="A110" s="1">
        <v>29</v>
      </c>
      <c r="B110" s="1" t="s">
        <v>243</v>
      </c>
      <c r="C110" s="1" t="str">
        <f>"340402199505251029"</f>
        <v>340402199505251029</v>
      </c>
      <c r="D110" s="1" t="s">
        <v>244</v>
      </c>
      <c r="E110" s="2" t="s">
        <v>186</v>
      </c>
      <c r="F110" s="1" t="str">
        <f t="shared" si="13"/>
        <v>07012</v>
      </c>
      <c r="G110" s="1" t="s">
        <v>245</v>
      </c>
      <c r="H110" s="3">
        <v>65</v>
      </c>
      <c r="I110" s="3">
        <v>54.1</v>
      </c>
      <c r="J110" s="3">
        <f t="shared" si="8"/>
        <v>59.55</v>
      </c>
      <c r="K110" s="1"/>
    </row>
    <row r="111" spans="1:13">
      <c r="A111" s="1">
        <v>30</v>
      </c>
      <c r="B111" s="1" t="s">
        <v>246</v>
      </c>
      <c r="C111" s="1" t="str">
        <f>"340405198307090222"</f>
        <v>340405198307090222</v>
      </c>
      <c r="D111" s="1" t="s">
        <v>23</v>
      </c>
      <c r="E111" s="2" t="s">
        <v>186</v>
      </c>
      <c r="F111" s="1" t="str">
        <f t="shared" si="13"/>
        <v>07012</v>
      </c>
      <c r="G111" s="1" t="s">
        <v>247</v>
      </c>
      <c r="H111" s="3">
        <v>61.8</v>
      </c>
      <c r="I111" s="3">
        <v>57.1</v>
      </c>
      <c r="J111" s="3">
        <f t="shared" si="8"/>
        <v>59.45</v>
      </c>
      <c r="K111" s="1"/>
    </row>
    <row r="112" spans="1:13">
      <c r="A112" s="1">
        <v>1</v>
      </c>
      <c r="B112" s="1" t="s">
        <v>248</v>
      </c>
      <c r="C112" s="1" t="str">
        <f>"340402199312030414"</f>
        <v>340402199312030414</v>
      </c>
      <c r="D112" s="1" t="s">
        <v>1</v>
      </c>
      <c r="E112" s="2" t="s">
        <v>249</v>
      </c>
      <c r="F112" s="1" t="str">
        <f t="shared" ref="F112:F141" si="14">"07013"</f>
        <v>07013</v>
      </c>
      <c r="G112" s="1" t="s">
        <v>250</v>
      </c>
      <c r="H112" s="3">
        <v>61</v>
      </c>
      <c r="I112" s="3">
        <v>68.7</v>
      </c>
      <c r="J112" s="3">
        <f t="shared" si="8"/>
        <v>64.849999999999994</v>
      </c>
      <c r="K112" s="1"/>
    </row>
    <row r="113" spans="1:13">
      <c r="A113" s="1">
        <v>2</v>
      </c>
      <c r="B113" s="1" t="s">
        <v>251</v>
      </c>
      <c r="C113" s="1" t="str">
        <f>"340406199211113419"</f>
        <v>340406199211113419</v>
      </c>
      <c r="D113" s="1" t="s">
        <v>1</v>
      </c>
      <c r="E113" s="2" t="s">
        <v>249</v>
      </c>
      <c r="F113" s="1" t="str">
        <f t="shared" si="14"/>
        <v>07013</v>
      </c>
      <c r="G113" s="1" t="s">
        <v>252</v>
      </c>
      <c r="H113" s="3">
        <v>54.2</v>
      </c>
      <c r="I113" s="3">
        <v>72.599999999999994</v>
      </c>
      <c r="J113" s="3">
        <f t="shared" si="8"/>
        <v>63.4</v>
      </c>
      <c r="K113" s="1"/>
    </row>
    <row r="114" spans="1:13">
      <c r="A114" s="1">
        <v>3</v>
      </c>
      <c r="B114" s="1" t="s">
        <v>253</v>
      </c>
      <c r="C114" s="1" t="str">
        <f>"340402199603160614"</f>
        <v>340402199603160614</v>
      </c>
      <c r="D114" s="1" t="s">
        <v>1</v>
      </c>
      <c r="E114" s="2" t="s">
        <v>249</v>
      </c>
      <c r="F114" s="1" t="str">
        <f t="shared" si="14"/>
        <v>07013</v>
      </c>
      <c r="G114" s="1" t="s">
        <v>254</v>
      </c>
      <c r="H114" s="3">
        <v>59</v>
      </c>
      <c r="I114" s="3">
        <v>53.6</v>
      </c>
      <c r="J114" s="3">
        <f t="shared" si="8"/>
        <v>56.3</v>
      </c>
      <c r="K114" s="1"/>
    </row>
    <row r="115" spans="1:13">
      <c r="A115" s="1">
        <v>4</v>
      </c>
      <c r="B115" s="1" t="s">
        <v>255</v>
      </c>
      <c r="C115" s="1" t="str">
        <f>"340403198705012438"</f>
        <v>340403198705012438</v>
      </c>
      <c r="D115" s="1" t="s">
        <v>1</v>
      </c>
      <c r="E115" s="2" t="s">
        <v>249</v>
      </c>
      <c r="F115" s="1" t="str">
        <f t="shared" si="14"/>
        <v>07013</v>
      </c>
      <c r="G115" s="1" t="s">
        <v>256</v>
      </c>
      <c r="H115" s="3">
        <v>59.7</v>
      </c>
      <c r="I115" s="3">
        <v>50.3</v>
      </c>
      <c r="J115" s="3">
        <f t="shared" si="8"/>
        <v>55</v>
      </c>
      <c r="K115" s="1"/>
    </row>
    <row r="116" spans="1:13">
      <c r="A116" s="1">
        <v>5</v>
      </c>
      <c r="B116" s="1" t="s">
        <v>257</v>
      </c>
      <c r="C116" s="1" t="str">
        <f>"340405199406221413"</f>
        <v>340405199406221413</v>
      </c>
      <c r="D116" s="1" t="s">
        <v>1</v>
      </c>
      <c r="E116" s="2" t="s">
        <v>249</v>
      </c>
      <c r="F116" s="1" t="str">
        <f t="shared" si="14"/>
        <v>07013</v>
      </c>
      <c r="G116" s="1" t="s">
        <v>258</v>
      </c>
      <c r="H116" s="3">
        <v>57.2</v>
      </c>
      <c r="I116" s="3">
        <v>52.3</v>
      </c>
      <c r="J116" s="3">
        <f t="shared" si="8"/>
        <v>54.75</v>
      </c>
      <c r="K116" s="1"/>
    </row>
    <row r="117" spans="1:13" ht="14.25">
      <c r="A117" s="1">
        <v>6</v>
      </c>
      <c r="B117" s="1" t="s">
        <v>259</v>
      </c>
      <c r="C117" s="1" t="str">
        <f>"340403198804022615"</f>
        <v>340403198804022615</v>
      </c>
      <c r="D117" s="1" t="s">
        <v>1</v>
      </c>
      <c r="E117" s="2" t="s">
        <v>249</v>
      </c>
      <c r="F117" s="1" t="str">
        <f t="shared" si="14"/>
        <v>07013</v>
      </c>
      <c r="G117" s="1" t="s">
        <v>260</v>
      </c>
      <c r="H117" s="3">
        <v>60</v>
      </c>
      <c r="I117" s="3">
        <v>48.2</v>
      </c>
      <c r="J117" s="3">
        <f t="shared" si="8"/>
        <v>54.1</v>
      </c>
      <c r="K117" s="1"/>
      <c r="M117" s="4"/>
    </row>
    <row r="118" spans="1:13">
      <c r="A118" s="1">
        <v>7</v>
      </c>
      <c r="B118" s="1" t="s">
        <v>261</v>
      </c>
      <c r="C118" s="1" t="str">
        <f>"340403199305272411"</f>
        <v>340403199305272411</v>
      </c>
      <c r="D118" s="1" t="s">
        <v>1</v>
      </c>
      <c r="E118" s="2" t="s">
        <v>249</v>
      </c>
      <c r="F118" s="1" t="str">
        <f t="shared" si="14"/>
        <v>07013</v>
      </c>
      <c r="G118" s="1" t="s">
        <v>262</v>
      </c>
      <c r="H118" s="3">
        <v>59.2</v>
      </c>
      <c r="I118" s="3">
        <v>46.7</v>
      </c>
      <c r="J118" s="3">
        <f t="shared" si="8"/>
        <v>52.95</v>
      </c>
      <c r="K118" s="1"/>
    </row>
    <row r="119" spans="1:13">
      <c r="A119" s="1">
        <v>8</v>
      </c>
      <c r="B119" s="1" t="s">
        <v>263</v>
      </c>
      <c r="C119" s="1" t="str">
        <f>"340402199504260011"</f>
        <v>340402199504260011</v>
      </c>
      <c r="D119" s="1" t="s">
        <v>1</v>
      </c>
      <c r="E119" s="2" t="s">
        <v>249</v>
      </c>
      <c r="F119" s="1" t="str">
        <f t="shared" si="14"/>
        <v>07013</v>
      </c>
      <c r="G119" s="1" t="s">
        <v>264</v>
      </c>
      <c r="H119" s="3">
        <v>52.4</v>
      </c>
      <c r="I119" s="3">
        <v>52</v>
      </c>
      <c r="J119" s="3">
        <f t="shared" si="8"/>
        <v>52.2</v>
      </c>
      <c r="K119" s="1"/>
    </row>
    <row r="120" spans="1:13">
      <c r="A120" s="1">
        <v>9</v>
      </c>
      <c r="B120" s="1" t="s">
        <v>265</v>
      </c>
      <c r="C120" s="1" t="str">
        <f>"340406199412012825"</f>
        <v>340406199412012825</v>
      </c>
      <c r="D120" s="1" t="s">
        <v>23</v>
      </c>
      <c r="E120" s="2" t="s">
        <v>249</v>
      </c>
      <c r="F120" s="1" t="str">
        <f t="shared" si="14"/>
        <v>07013</v>
      </c>
      <c r="G120" s="1" t="s">
        <v>266</v>
      </c>
      <c r="H120" s="3">
        <v>55</v>
      </c>
      <c r="I120" s="3">
        <v>48.8</v>
      </c>
      <c r="J120" s="3">
        <f t="shared" si="8"/>
        <v>51.9</v>
      </c>
      <c r="K120" s="1"/>
    </row>
    <row r="121" spans="1:13">
      <c r="A121" s="1">
        <v>10</v>
      </c>
      <c r="B121" s="1" t="s">
        <v>267</v>
      </c>
      <c r="C121" s="1" t="str">
        <f>"340404198609231012"</f>
        <v>340404198609231012</v>
      </c>
      <c r="D121" s="1" t="s">
        <v>1</v>
      </c>
      <c r="E121" s="2" t="s">
        <v>249</v>
      </c>
      <c r="F121" s="1" t="str">
        <f t="shared" si="14"/>
        <v>07013</v>
      </c>
      <c r="G121" s="1" t="s">
        <v>268</v>
      </c>
      <c r="H121" s="3">
        <v>49.4</v>
      </c>
      <c r="I121" s="3">
        <v>54.2</v>
      </c>
      <c r="J121" s="3">
        <f t="shared" si="8"/>
        <v>51.8</v>
      </c>
      <c r="K121" s="1"/>
    </row>
    <row r="122" spans="1:13">
      <c r="A122" s="1">
        <v>11</v>
      </c>
      <c r="B122" s="1" t="s">
        <v>269</v>
      </c>
      <c r="C122" s="1" t="str">
        <f>"340403199011292812"</f>
        <v>340403199011292812</v>
      </c>
      <c r="D122" s="1" t="s">
        <v>1</v>
      </c>
      <c r="E122" s="2" t="s">
        <v>249</v>
      </c>
      <c r="F122" s="1" t="str">
        <f t="shared" si="14"/>
        <v>07013</v>
      </c>
      <c r="G122" s="1" t="s">
        <v>270</v>
      </c>
      <c r="H122" s="3">
        <v>56</v>
      </c>
      <c r="I122" s="3">
        <v>47</v>
      </c>
      <c r="J122" s="3">
        <f t="shared" si="8"/>
        <v>51.5</v>
      </c>
      <c r="K122" s="1"/>
    </row>
    <row r="123" spans="1:13">
      <c r="A123" s="1">
        <v>12</v>
      </c>
      <c r="B123" s="1" t="s">
        <v>271</v>
      </c>
      <c r="C123" s="1" t="str">
        <f>"340402199311210018"</f>
        <v>340402199311210018</v>
      </c>
      <c r="D123" s="1" t="s">
        <v>1</v>
      </c>
      <c r="E123" s="2" t="s">
        <v>272</v>
      </c>
      <c r="F123" s="1" t="str">
        <f t="shared" si="14"/>
        <v>07013</v>
      </c>
      <c r="G123" s="1" t="s">
        <v>273</v>
      </c>
      <c r="H123" s="3">
        <v>58.7</v>
      </c>
      <c r="I123" s="3">
        <v>44.3</v>
      </c>
      <c r="J123" s="3">
        <f t="shared" si="8"/>
        <v>51.5</v>
      </c>
      <c r="K123" s="1"/>
    </row>
    <row r="124" spans="1:13">
      <c r="A124" s="1">
        <v>13</v>
      </c>
      <c r="B124" s="1" t="s">
        <v>274</v>
      </c>
      <c r="C124" s="1" t="str">
        <f>"340405198911040221"</f>
        <v>340405198911040221</v>
      </c>
      <c r="D124" s="1" t="s">
        <v>23</v>
      </c>
      <c r="E124" s="2" t="s">
        <v>272</v>
      </c>
      <c r="F124" s="1" t="str">
        <f t="shared" si="14"/>
        <v>07013</v>
      </c>
      <c r="G124" s="1" t="s">
        <v>275</v>
      </c>
      <c r="H124" s="3">
        <v>57</v>
      </c>
      <c r="I124" s="3">
        <v>45.9</v>
      </c>
      <c r="J124" s="3">
        <f t="shared" si="8"/>
        <v>51.45</v>
      </c>
      <c r="K124" s="1"/>
    </row>
    <row r="125" spans="1:13">
      <c r="A125" s="1">
        <v>14</v>
      </c>
      <c r="B125" s="1" t="s">
        <v>276</v>
      </c>
      <c r="C125" s="1" t="str">
        <f>"340405199408291415"</f>
        <v>340405199408291415</v>
      </c>
      <c r="D125" s="1" t="s">
        <v>1</v>
      </c>
      <c r="E125" s="2" t="s">
        <v>272</v>
      </c>
      <c r="F125" s="1" t="str">
        <f t="shared" si="14"/>
        <v>07013</v>
      </c>
      <c r="G125" s="1" t="s">
        <v>277</v>
      </c>
      <c r="H125" s="3">
        <v>53.2</v>
      </c>
      <c r="I125" s="3">
        <v>49.5</v>
      </c>
      <c r="J125" s="3">
        <f t="shared" si="8"/>
        <v>51.35</v>
      </c>
      <c r="K125" s="1"/>
    </row>
    <row r="126" spans="1:13">
      <c r="A126" s="1">
        <v>15</v>
      </c>
      <c r="B126" s="1" t="s">
        <v>278</v>
      </c>
      <c r="C126" s="1" t="str">
        <f>"340403198808252215"</f>
        <v>340403198808252215</v>
      </c>
      <c r="D126" s="1" t="s">
        <v>1</v>
      </c>
      <c r="E126" s="2" t="s">
        <v>272</v>
      </c>
      <c r="F126" s="1" t="str">
        <f t="shared" si="14"/>
        <v>07013</v>
      </c>
      <c r="G126" s="1" t="s">
        <v>279</v>
      </c>
      <c r="H126" s="3">
        <v>53.2</v>
      </c>
      <c r="I126" s="3">
        <v>48.4</v>
      </c>
      <c r="J126" s="3">
        <f t="shared" si="8"/>
        <v>50.8</v>
      </c>
      <c r="K126" s="1"/>
    </row>
    <row r="127" spans="1:13">
      <c r="A127" s="1">
        <v>16</v>
      </c>
      <c r="B127" s="1" t="s">
        <v>280</v>
      </c>
      <c r="C127" s="1" t="str">
        <f>"342422198911290157"</f>
        <v>342422198911290157</v>
      </c>
      <c r="D127" s="1" t="s">
        <v>1</v>
      </c>
      <c r="E127" s="2" t="s">
        <v>272</v>
      </c>
      <c r="F127" s="1" t="str">
        <f t="shared" si="14"/>
        <v>07013</v>
      </c>
      <c r="G127" s="1" t="s">
        <v>281</v>
      </c>
      <c r="H127" s="3">
        <v>53.8</v>
      </c>
      <c r="I127" s="3">
        <v>47.2</v>
      </c>
      <c r="J127" s="3">
        <f t="shared" si="8"/>
        <v>50.5</v>
      </c>
      <c r="K127" s="1"/>
    </row>
    <row r="128" spans="1:13">
      <c r="A128" s="1">
        <v>17</v>
      </c>
      <c r="B128" s="1" t="s">
        <v>282</v>
      </c>
      <c r="C128" s="1" t="str">
        <f>"340402198505060615"</f>
        <v>340402198505060615</v>
      </c>
      <c r="D128" s="1" t="s">
        <v>1</v>
      </c>
      <c r="E128" s="2" t="s">
        <v>249</v>
      </c>
      <c r="F128" s="1" t="str">
        <f t="shared" si="14"/>
        <v>07013</v>
      </c>
      <c r="G128" s="1" t="s">
        <v>283</v>
      </c>
      <c r="H128" s="3">
        <v>49.2</v>
      </c>
      <c r="I128" s="3">
        <v>50.4</v>
      </c>
      <c r="J128" s="3">
        <f t="shared" si="8"/>
        <v>49.8</v>
      </c>
      <c r="K128" s="1"/>
    </row>
    <row r="129" spans="1:11">
      <c r="A129" s="1">
        <v>18</v>
      </c>
      <c r="B129" s="1" t="s">
        <v>284</v>
      </c>
      <c r="C129" s="1" t="str">
        <f>"340405199104291037"</f>
        <v>340405199104291037</v>
      </c>
      <c r="D129" s="1" t="s">
        <v>1</v>
      </c>
      <c r="E129" s="2" t="s">
        <v>249</v>
      </c>
      <c r="F129" s="1" t="str">
        <f t="shared" si="14"/>
        <v>07013</v>
      </c>
      <c r="G129" s="1" t="s">
        <v>285</v>
      </c>
      <c r="H129" s="3">
        <v>49.2</v>
      </c>
      <c r="I129" s="3">
        <v>48.9</v>
      </c>
      <c r="J129" s="3">
        <f t="shared" si="8"/>
        <v>49.05</v>
      </c>
      <c r="K129" s="1"/>
    </row>
    <row r="130" spans="1:11">
      <c r="A130" s="1">
        <v>19</v>
      </c>
      <c r="B130" s="1" t="s">
        <v>286</v>
      </c>
      <c r="C130" s="1" t="str">
        <f>"340406198501051610"</f>
        <v>340406198501051610</v>
      </c>
      <c r="D130" s="1" t="s">
        <v>1</v>
      </c>
      <c r="E130" s="2" t="s">
        <v>249</v>
      </c>
      <c r="F130" s="1" t="str">
        <f t="shared" si="14"/>
        <v>07013</v>
      </c>
      <c r="G130" s="1" t="s">
        <v>287</v>
      </c>
      <c r="H130" s="3">
        <v>56.8</v>
      </c>
      <c r="I130" s="3">
        <v>41.1</v>
      </c>
      <c r="J130" s="3">
        <f t="shared" ref="J130:J202" si="15">H130*0.5+I130*0.5</f>
        <v>48.95</v>
      </c>
      <c r="K130" s="1"/>
    </row>
    <row r="131" spans="1:11">
      <c r="A131" s="1">
        <v>20</v>
      </c>
      <c r="B131" s="1" t="s">
        <v>288</v>
      </c>
      <c r="C131" s="1" t="str">
        <f>"340406199107203094"</f>
        <v>340406199107203094</v>
      </c>
      <c r="D131" s="1" t="s">
        <v>1</v>
      </c>
      <c r="E131" s="2" t="s">
        <v>289</v>
      </c>
      <c r="F131" s="1" t="str">
        <f t="shared" si="14"/>
        <v>07013</v>
      </c>
      <c r="G131" s="1" t="s">
        <v>290</v>
      </c>
      <c r="H131" s="3">
        <v>51.4</v>
      </c>
      <c r="I131" s="3">
        <v>46.3</v>
      </c>
      <c r="J131" s="3">
        <f t="shared" si="15"/>
        <v>48.849999999999994</v>
      </c>
      <c r="K131" s="1"/>
    </row>
    <row r="132" spans="1:11">
      <c r="A132" s="1">
        <v>21</v>
      </c>
      <c r="B132" s="1" t="s">
        <v>291</v>
      </c>
      <c r="C132" s="1" t="str">
        <f>"340406199001110017"</f>
        <v>340406199001110017</v>
      </c>
      <c r="D132" s="1" t="s">
        <v>1</v>
      </c>
      <c r="E132" s="2" t="s">
        <v>292</v>
      </c>
      <c r="F132" s="1" t="str">
        <f t="shared" si="14"/>
        <v>07013</v>
      </c>
      <c r="G132" s="1" t="s">
        <v>293</v>
      </c>
      <c r="H132" s="3">
        <v>48</v>
      </c>
      <c r="I132" s="3">
        <v>47.7</v>
      </c>
      <c r="J132" s="3">
        <f t="shared" si="15"/>
        <v>47.85</v>
      </c>
      <c r="K132" s="1"/>
    </row>
    <row r="133" spans="1:11">
      <c r="A133" s="1">
        <v>22</v>
      </c>
      <c r="B133" s="1" t="s">
        <v>294</v>
      </c>
      <c r="C133" s="1" t="str">
        <f>"340403198805090011"</f>
        <v>340403198805090011</v>
      </c>
      <c r="D133" s="1" t="s">
        <v>1</v>
      </c>
      <c r="E133" s="2" t="s">
        <v>292</v>
      </c>
      <c r="F133" s="1" t="str">
        <f t="shared" si="14"/>
        <v>07013</v>
      </c>
      <c r="G133" s="1" t="s">
        <v>295</v>
      </c>
      <c r="H133" s="3">
        <v>44.2</v>
      </c>
      <c r="I133" s="3">
        <v>47.5</v>
      </c>
      <c r="J133" s="3">
        <f t="shared" si="15"/>
        <v>45.85</v>
      </c>
      <c r="K133" s="1"/>
    </row>
    <row r="134" spans="1:11">
      <c r="A134" s="1">
        <v>23</v>
      </c>
      <c r="B134" s="1" t="s">
        <v>296</v>
      </c>
      <c r="C134" s="1" t="str">
        <f>"340406199607163615"</f>
        <v>340406199607163615</v>
      </c>
      <c r="D134" s="1" t="s">
        <v>1</v>
      </c>
      <c r="E134" s="2" t="s">
        <v>297</v>
      </c>
      <c r="F134" s="1" t="str">
        <f t="shared" si="14"/>
        <v>07013</v>
      </c>
      <c r="G134" s="1" t="s">
        <v>298</v>
      </c>
      <c r="H134" s="3">
        <v>45.8</v>
      </c>
      <c r="I134" s="3">
        <v>45.9</v>
      </c>
      <c r="J134" s="3">
        <f t="shared" si="15"/>
        <v>45.849999999999994</v>
      </c>
      <c r="K134" s="1"/>
    </row>
    <row r="135" spans="1:11">
      <c r="A135" s="1">
        <v>24</v>
      </c>
      <c r="B135" s="1" t="s">
        <v>299</v>
      </c>
      <c r="C135" s="1" t="str">
        <f>"340404199210170232"</f>
        <v>340404199210170232</v>
      </c>
      <c r="D135" s="1" t="s">
        <v>1</v>
      </c>
      <c r="E135" s="2" t="s">
        <v>300</v>
      </c>
      <c r="F135" s="1" t="str">
        <f t="shared" si="14"/>
        <v>07013</v>
      </c>
      <c r="G135" s="1" t="s">
        <v>301</v>
      </c>
      <c r="H135" s="3">
        <v>57.8</v>
      </c>
      <c r="I135" s="3">
        <v>31.7</v>
      </c>
      <c r="J135" s="3">
        <f t="shared" si="15"/>
        <v>44.75</v>
      </c>
      <c r="K135" s="1"/>
    </row>
    <row r="136" spans="1:11">
      <c r="A136" s="1">
        <v>25</v>
      </c>
      <c r="B136" s="1" t="s">
        <v>302</v>
      </c>
      <c r="C136" s="1" t="str">
        <f>"340421198506040236"</f>
        <v>340421198506040236</v>
      </c>
      <c r="D136" s="1" t="s">
        <v>1</v>
      </c>
      <c r="E136" s="2" t="s">
        <v>303</v>
      </c>
      <c r="F136" s="1" t="str">
        <f t="shared" si="14"/>
        <v>07013</v>
      </c>
      <c r="G136" s="1" t="s">
        <v>304</v>
      </c>
      <c r="H136" s="3">
        <v>53.6</v>
      </c>
      <c r="I136" s="3">
        <v>35.6</v>
      </c>
      <c r="J136" s="3">
        <f t="shared" si="15"/>
        <v>44.6</v>
      </c>
      <c r="K136" s="1"/>
    </row>
    <row r="137" spans="1:11">
      <c r="A137" s="1">
        <v>26</v>
      </c>
      <c r="B137" s="1" t="s">
        <v>305</v>
      </c>
      <c r="C137" s="1" t="str">
        <f>"340402199308111430"</f>
        <v>340402199308111430</v>
      </c>
      <c r="D137" s="1" t="s">
        <v>1</v>
      </c>
      <c r="E137" s="2" t="s">
        <v>249</v>
      </c>
      <c r="F137" s="1" t="str">
        <f t="shared" si="14"/>
        <v>07013</v>
      </c>
      <c r="G137" s="1" t="s">
        <v>306</v>
      </c>
      <c r="H137" s="3">
        <v>49.2</v>
      </c>
      <c r="I137" s="3">
        <v>39.6</v>
      </c>
      <c r="J137" s="3">
        <f t="shared" si="15"/>
        <v>44.400000000000006</v>
      </c>
      <c r="K137" s="1"/>
    </row>
    <row r="138" spans="1:11">
      <c r="A138" s="1">
        <v>27</v>
      </c>
      <c r="B138" s="1" t="s">
        <v>307</v>
      </c>
      <c r="C138" s="1" t="str">
        <f>"340404199103010217"</f>
        <v>340404199103010217</v>
      </c>
      <c r="D138" s="1" t="s">
        <v>1</v>
      </c>
      <c r="E138" s="2" t="s">
        <v>249</v>
      </c>
      <c r="F138" s="1" t="str">
        <f t="shared" si="14"/>
        <v>07013</v>
      </c>
      <c r="G138" s="1" t="s">
        <v>308</v>
      </c>
      <c r="H138" s="3">
        <v>50.2</v>
      </c>
      <c r="I138" s="3">
        <v>36.299999999999997</v>
      </c>
      <c r="J138" s="3">
        <f t="shared" si="15"/>
        <v>43.25</v>
      </c>
      <c r="K138" s="1"/>
    </row>
    <row r="139" spans="1:11">
      <c r="A139" s="1">
        <v>28</v>
      </c>
      <c r="B139" s="1" t="s">
        <v>309</v>
      </c>
      <c r="C139" s="1" t="str">
        <f>"34040319881006263X"</f>
        <v>34040319881006263X</v>
      </c>
      <c r="D139" s="1" t="s">
        <v>1</v>
      </c>
      <c r="E139" s="2" t="s">
        <v>249</v>
      </c>
      <c r="F139" s="1" t="str">
        <f t="shared" si="14"/>
        <v>07013</v>
      </c>
      <c r="G139" s="1" t="s">
        <v>310</v>
      </c>
      <c r="H139" s="3">
        <v>55.4</v>
      </c>
      <c r="I139" s="3">
        <v>31.1</v>
      </c>
      <c r="J139" s="3">
        <f t="shared" si="15"/>
        <v>43.25</v>
      </c>
      <c r="K139" s="1"/>
    </row>
    <row r="140" spans="1:11">
      <c r="A140" s="1">
        <v>29</v>
      </c>
      <c r="B140" s="1" t="s">
        <v>311</v>
      </c>
      <c r="C140" s="1" t="str">
        <f>"340403199612020855"</f>
        <v>340403199612020855</v>
      </c>
      <c r="D140" s="1" t="s">
        <v>1</v>
      </c>
      <c r="E140" s="2" t="s">
        <v>249</v>
      </c>
      <c r="F140" s="1" t="str">
        <f t="shared" si="14"/>
        <v>07013</v>
      </c>
      <c r="G140" s="1" t="s">
        <v>312</v>
      </c>
      <c r="H140" s="3">
        <v>52.4</v>
      </c>
      <c r="I140" s="3">
        <v>33.5</v>
      </c>
      <c r="J140" s="3">
        <f t="shared" si="15"/>
        <v>42.95</v>
      </c>
      <c r="K140" s="1"/>
    </row>
    <row r="141" spans="1:11">
      <c r="A141" s="1">
        <v>30</v>
      </c>
      <c r="B141" s="1" t="s">
        <v>313</v>
      </c>
      <c r="C141" s="1" t="str">
        <f>"340403199104202636"</f>
        <v>340403199104202636</v>
      </c>
      <c r="D141" s="1" t="s">
        <v>1</v>
      </c>
      <c r="E141" s="2" t="s">
        <v>249</v>
      </c>
      <c r="F141" s="1" t="str">
        <f t="shared" si="14"/>
        <v>07013</v>
      </c>
      <c r="G141" s="1" t="s">
        <v>314</v>
      </c>
      <c r="H141" s="3">
        <v>55.2</v>
      </c>
      <c r="I141" s="3">
        <v>30.7</v>
      </c>
      <c r="J141" s="3">
        <f t="shared" si="15"/>
        <v>42.95</v>
      </c>
      <c r="K141" s="1"/>
    </row>
    <row r="142" spans="1:11">
      <c r="A142" s="1">
        <v>1</v>
      </c>
      <c r="B142" s="1" t="s">
        <v>315</v>
      </c>
      <c r="C142" s="1" t="str">
        <f>"340421198903030218"</f>
        <v>340421198903030218</v>
      </c>
      <c r="D142" s="1" t="s">
        <v>1</v>
      </c>
      <c r="E142" s="2" t="s">
        <v>316</v>
      </c>
      <c r="F142" s="1" t="str">
        <f t="shared" ref="F142:F157" si="16">"07014"</f>
        <v>07014</v>
      </c>
      <c r="G142" s="1" t="s">
        <v>317</v>
      </c>
      <c r="H142" s="3">
        <v>70.599999999999994</v>
      </c>
      <c r="I142" s="3">
        <v>67.599999999999994</v>
      </c>
      <c r="J142" s="3">
        <f t="shared" si="15"/>
        <v>69.099999999999994</v>
      </c>
      <c r="K142" s="1"/>
    </row>
    <row r="143" spans="1:11">
      <c r="A143" s="1">
        <v>2</v>
      </c>
      <c r="B143" s="1" t="s">
        <v>318</v>
      </c>
      <c r="C143" s="1" t="str">
        <f>"340421199003150016"</f>
        <v>340421199003150016</v>
      </c>
      <c r="D143" s="1" t="s">
        <v>1</v>
      </c>
      <c r="E143" s="2" t="s">
        <v>316</v>
      </c>
      <c r="F143" s="1" t="str">
        <f t="shared" si="16"/>
        <v>07014</v>
      </c>
      <c r="G143" s="1" t="s">
        <v>319</v>
      </c>
      <c r="H143" s="3">
        <v>59.8</v>
      </c>
      <c r="I143" s="3">
        <v>66.599999999999994</v>
      </c>
      <c r="J143" s="3">
        <f t="shared" si="15"/>
        <v>63.199999999999996</v>
      </c>
      <c r="K143" s="1"/>
    </row>
    <row r="144" spans="1:11">
      <c r="A144" s="1">
        <v>3</v>
      </c>
      <c r="B144" s="1" t="s">
        <v>320</v>
      </c>
      <c r="C144" s="1" t="str">
        <f>"340406199001153017"</f>
        <v>340406199001153017</v>
      </c>
      <c r="D144" s="1" t="s">
        <v>1</v>
      </c>
      <c r="E144" s="2" t="s">
        <v>316</v>
      </c>
      <c r="F144" s="1" t="str">
        <f t="shared" si="16"/>
        <v>07014</v>
      </c>
      <c r="G144" s="1" t="s">
        <v>321</v>
      </c>
      <c r="H144" s="3">
        <v>61.8</v>
      </c>
      <c r="I144" s="3">
        <v>63.9</v>
      </c>
      <c r="J144" s="3">
        <f t="shared" si="15"/>
        <v>62.849999999999994</v>
      </c>
      <c r="K144" s="1"/>
    </row>
    <row r="145" spans="1:11">
      <c r="A145" s="1">
        <v>4</v>
      </c>
      <c r="B145" s="1" t="s">
        <v>322</v>
      </c>
      <c r="C145" s="1" t="str">
        <f>"340406199009201677"</f>
        <v>340406199009201677</v>
      </c>
      <c r="D145" s="1" t="s">
        <v>1</v>
      </c>
      <c r="E145" s="2" t="s">
        <v>323</v>
      </c>
      <c r="F145" s="1" t="str">
        <f t="shared" si="16"/>
        <v>07014</v>
      </c>
      <c r="G145" s="1" t="s">
        <v>324</v>
      </c>
      <c r="H145" s="3">
        <v>58</v>
      </c>
      <c r="I145" s="3">
        <v>66.8</v>
      </c>
      <c r="J145" s="3">
        <f t="shared" si="15"/>
        <v>62.4</v>
      </c>
      <c r="K145" s="1"/>
    </row>
    <row r="146" spans="1:11">
      <c r="A146" s="1">
        <v>5</v>
      </c>
      <c r="B146" s="1" t="s">
        <v>325</v>
      </c>
      <c r="C146" s="1" t="str">
        <f>"34040319930507161X"</f>
        <v>34040319930507161X</v>
      </c>
      <c r="D146" s="1" t="s">
        <v>1</v>
      </c>
      <c r="E146" s="2" t="s">
        <v>326</v>
      </c>
      <c r="F146" s="1" t="str">
        <f t="shared" si="16"/>
        <v>07014</v>
      </c>
      <c r="G146" s="1" t="s">
        <v>327</v>
      </c>
      <c r="H146" s="3">
        <v>57.8</v>
      </c>
      <c r="I146" s="3">
        <v>65</v>
      </c>
      <c r="J146" s="3">
        <f t="shared" si="15"/>
        <v>61.4</v>
      </c>
      <c r="K146" s="1"/>
    </row>
    <row r="147" spans="1:11">
      <c r="A147" s="1">
        <v>6</v>
      </c>
      <c r="B147" s="1" t="s">
        <v>328</v>
      </c>
      <c r="C147" s="1" t="str">
        <f>"340421199007080836"</f>
        <v>340421199007080836</v>
      </c>
      <c r="D147" s="1" t="s">
        <v>1</v>
      </c>
      <c r="E147" s="2" t="s">
        <v>329</v>
      </c>
      <c r="F147" s="1" t="str">
        <f t="shared" si="16"/>
        <v>07014</v>
      </c>
      <c r="G147" s="1" t="s">
        <v>330</v>
      </c>
      <c r="H147" s="3">
        <v>59.4</v>
      </c>
      <c r="I147" s="3">
        <v>62.1</v>
      </c>
      <c r="J147" s="3">
        <f t="shared" si="15"/>
        <v>60.75</v>
      </c>
      <c r="K147" s="1"/>
    </row>
    <row r="148" spans="1:11">
      <c r="A148" s="1">
        <v>7</v>
      </c>
      <c r="B148" s="1" t="s">
        <v>331</v>
      </c>
      <c r="C148" s="1" t="str">
        <f>"340406199002143814"</f>
        <v>340406199002143814</v>
      </c>
      <c r="D148" s="1" t="s">
        <v>1</v>
      </c>
      <c r="E148" s="2" t="s">
        <v>332</v>
      </c>
      <c r="F148" s="1" t="str">
        <f t="shared" si="16"/>
        <v>07014</v>
      </c>
      <c r="G148" s="1" t="s">
        <v>333</v>
      </c>
      <c r="H148" s="3">
        <v>62.8</v>
      </c>
      <c r="I148" s="3">
        <v>58.3</v>
      </c>
      <c r="J148" s="3">
        <f t="shared" si="15"/>
        <v>60.55</v>
      </c>
      <c r="K148" s="1"/>
    </row>
    <row r="149" spans="1:11">
      <c r="A149" s="1">
        <v>8</v>
      </c>
      <c r="B149" s="1" t="s">
        <v>334</v>
      </c>
      <c r="C149" s="1" t="str">
        <f>"340406199309302816"</f>
        <v>340406199309302816</v>
      </c>
      <c r="D149" s="1" t="s">
        <v>1</v>
      </c>
      <c r="E149" s="2" t="s">
        <v>316</v>
      </c>
      <c r="F149" s="1" t="str">
        <f t="shared" si="16"/>
        <v>07014</v>
      </c>
      <c r="G149" s="1" t="s">
        <v>335</v>
      </c>
      <c r="H149" s="3">
        <v>59.4</v>
      </c>
      <c r="I149" s="3">
        <v>60</v>
      </c>
      <c r="J149" s="3">
        <f t="shared" si="15"/>
        <v>59.7</v>
      </c>
      <c r="K149" s="1"/>
    </row>
    <row r="150" spans="1:11">
      <c r="A150" s="1">
        <v>9</v>
      </c>
      <c r="B150" s="1" t="s">
        <v>336</v>
      </c>
      <c r="C150" s="1" t="str">
        <f>"340406198910253459"</f>
        <v>340406198910253459</v>
      </c>
      <c r="D150" s="1" t="s">
        <v>1</v>
      </c>
      <c r="E150" s="2" t="s">
        <v>316</v>
      </c>
      <c r="F150" s="1" t="str">
        <f t="shared" si="16"/>
        <v>07014</v>
      </c>
      <c r="G150" s="1" t="s">
        <v>337</v>
      </c>
      <c r="H150" s="3">
        <v>62.4</v>
      </c>
      <c r="I150" s="3">
        <v>56.8</v>
      </c>
      <c r="J150" s="3">
        <f t="shared" si="15"/>
        <v>59.599999999999994</v>
      </c>
      <c r="K150" s="1"/>
    </row>
    <row r="151" spans="1:11">
      <c r="A151" s="1">
        <v>10</v>
      </c>
      <c r="B151" s="1" t="s">
        <v>338</v>
      </c>
      <c r="C151" s="1" t="str">
        <f>"34040419890210221X"</f>
        <v>34040419890210221X</v>
      </c>
      <c r="D151" s="1" t="s">
        <v>1</v>
      </c>
      <c r="E151" s="2" t="s">
        <v>316</v>
      </c>
      <c r="F151" s="1" t="str">
        <f t="shared" si="16"/>
        <v>07014</v>
      </c>
      <c r="G151" s="1" t="s">
        <v>339</v>
      </c>
      <c r="H151" s="3">
        <v>65</v>
      </c>
      <c r="I151" s="3">
        <v>52.5</v>
      </c>
      <c r="J151" s="3">
        <f t="shared" si="15"/>
        <v>58.75</v>
      </c>
      <c r="K151" s="1"/>
    </row>
    <row r="152" spans="1:11">
      <c r="A152" s="1">
        <v>11</v>
      </c>
      <c r="B152" s="1" t="s">
        <v>340</v>
      </c>
      <c r="C152" s="1" t="str">
        <f>"340406199510152813"</f>
        <v>340406199510152813</v>
      </c>
      <c r="D152" s="1" t="s">
        <v>1</v>
      </c>
      <c r="E152" s="2" t="s">
        <v>323</v>
      </c>
      <c r="F152" s="1" t="str">
        <f t="shared" si="16"/>
        <v>07014</v>
      </c>
      <c r="G152" s="1" t="s">
        <v>341</v>
      </c>
      <c r="H152" s="3">
        <v>57</v>
      </c>
      <c r="I152" s="3">
        <v>60</v>
      </c>
      <c r="J152" s="3">
        <f t="shared" si="15"/>
        <v>58.5</v>
      </c>
      <c r="K152" s="1"/>
    </row>
    <row r="153" spans="1:11">
      <c r="A153" s="1">
        <v>12</v>
      </c>
      <c r="B153" s="1" t="s">
        <v>342</v>
      </c>
      <c r="C153" s="1" t="str">
        <f>"340404199307120231"</f>
        <v>340404199307120231</v>
      </c>
      <c r="D153" s="1" t="s">
        <v>1</v>
      </c>
      <c r="E153" s="2" t="s">
        <v>316</v>
      </c>
      <c r="F153" s="1" t="str">
        <f t="shared" si="16"/>
        <v>07014</v>
      </c>
      <c r="G153" s="1" t="s">
        <v>343</v>
      </c>
      <c r="H153" s="3">
        <v>67</v>
      </c>
      <c r="I153" s="3">
        <v>49.8</v>
      </c>
      <c r="J153" s="3">
        <f t="shared" si="15"/>
        <v>58.4</v>
      </c>
      <c r="K153" s="1"/>
    </row>
    <row r="154" spans="1:11">
      <c r="A154" s="1">
        <v>13</v>
      </c>
      <c r="B154" s="1" t="s">
        <v>344</v>
      </c>
      <c r="C154" s="1" t="str">
        <f>"340406199406081672"</f>
        <v>340406199406081672</v>
      </c>
      <c r="D154" s="1" t="s">
        <v>1</v>
      </c>
      <c r="E154" s="2" t="s">
        <v>316</v>
      </c>
      <c r="F154" s="1" t="str">
        <f t="shared" si="16"/>
        <v>07014</v>
      </c>
      <c r="G154" s="1" t="s">
        <v>345</v>
      </c>
      <c r="H154" s="3">
        <v>53.6</v>
      </c>
      <c r="I154" s="3">
        <v>62.6</v>
      </c>
      <c r="J154" s="3">
        <f t="shared" si="15"/>
        <v>58.1</v>
      </c>
      <c r="K154" s="1"/>
    </row>
    <row r="155" spans="1:11">
      <c r="A155" s="1">
        <v>14</v>
      </c>
      <c r="B155" s="1" t="s">
        <v>346</v>
      </c>
      <c r="C155" s="1" t="str">
        <f>"340404198812110857"</f>
        <v>340404198812110857</v>
      </c>
      <c r="D155" s="1" t="s">
        <v>1</v>
      </c>
      <c r="E155" s="2" t="s">
        <v>323</v>
      </c>
      <c r="F155" s="1" t="str">
        <f t="shared" si="16"/>
        <v>07014</v>
      </c>
      <c r="G155" s="1" t="s">
        <v>347</v>
      </c>
      <c r="H155" s="3">
        <v>61.8</v>
      </c>
      <c r="I155" s="3">
        <v>54.3</v>
      </c>
      <c r="J155" s="3">
        <f t="shared" si="15"/>
        <v>58.05</v>
      </c>
      <c r="K155" s="1"/>
    </row>
    <row r="156" spans="1:11">
      <c r="A156" s="1">
        <v>15</v>
      </c>
      <c r="B156" s="1" t="s">
        <v>348</v>
      </c>
      <c r="C156" s="1" t="str">
        <f>"340406198802042013"</f>
        <v>340406198802042013</v>
      </c>
      <c r="D156" s="1" t="s">
        <v>1</v>
      </c>
      <c r="E156" s="2" t="s">
        <v>326</v>
      </c>
      <c r="F156" s="1" t="str">
        <f t="shared" si="16"/>
        <v>07014</v>
      </c>
      <c r="G156" s="1" t="s">
        <v>349</v>
      </c>
      <c r="H156" s="3">
        <v>62.4</v>
      </c>
      <c r="I156" s="3">
        <v>51.5</v>
      </c>
      <c r="J156" s="3">
        <f t="shared" si="15"/>
        <v>56.95</v>
      </c>
      <c r="K156" s="1"/>
    </row>
    <row r="157" spans="1:11">
      <c r="A157" s="1">
        <v>16</v>
      </c>
      <c r="B157" s="1" t="s">
        <v>350</v>
      </c>
      <c r="C157" s="1" t="str">
        <f>"340406198408063019"</f>
        <v>340406198408063019</v>
      </c>
      <c r="D157" s="1" t="s">
        <v>1</v>
      </c>
      <c r="E157" s="2" t="s">
        <v>329</v>
      </c>
      <c r="F157" s="1" t="str">
        <f t="shared" si="16"/>
        <v>07014</v>
      </c>
      <c r="G157" s="1" t="s">
        <v>351</v>
      </c>
      <c r="H157" s="3">
        <v>57</v>
      </c>
      <c r="I157" s="3">
        <v>56.7</v>
      </c>
      <c r="J157" s="3">
        <f t="shared" si="15"/>
        <v>56.85</v>
      </c>
      <c r="K157" s="1"/>
    </row>
    <row r="158" spans="1:11">
      <c r="A158" s="1">
        <v>1</v>
      </c>
      <c r="B158" s="1" t="s">
        <v>352</v>
      </c>
      <c r="C158" s="1" t="str">
        <f>"340406199303262227"</f>
        <v>340406199303262227</v>
      </c>
      <c r="D158" s="1" t="s">
        <v>23</v>
      </c>
      <c r="E158" s="2" t="s">
        <v>316</v>
      </c>
      <c r="F158" s="1" t="str">
        <f t="shared" ref="F158:F161" si="17">"07015"</f>
        <v>07015</v>
      </c>
      <c r="G158" s="1" t="s">
        <v>353</v>
      </c>
      <c r="H158" s="3">
        <v>71.599999999999994</v>
      </c>
      <c r="I158" s="3">
        <v>74.099999999999994</v>
      </c>
      <c r="J158" s="3">
        <f t="shared" si="15"/>
        <v>72.849999999999994</v>
      </c>
      <c r="K158" s="1"/>
    </row>
    <row r="159" spans="1:11">
      <c r="A159" s="1">
        <v>2</v>
      </c>
      <c r="B159" s="1" t="s">
        <v>354</v>
      </c>
      <c r="C159" s="1" t="str">
        <f>"340404198910212427"</f>
        <v>340404198910212427</v>
      </c>
      <c r="D159" s="1" t="s">
        <v>23</v>
      </c>
      <c r="E159" s="2" t="s">
        <v>316</v>
      </c>
      <c r="F159" s="1" t="str">
        <f t="shared" si="17"/>
        <v>07015</v>
      </c>
      <c r="G159" s="1" t="s">
        <v>355</v>
      </c>
      <c r="H159" s="3">
        <v>68.599999999999994</v>
      </c>
      <c r="I159" s="3">
        <v>69</v>
      </c>
      <c r="J159" s="3">
        <f t="shared" si="15"/>
        <v>68.8</v>
      </c>
      <c r="K159" s="1"/>
    </row>
    <row r="160" spans="1:11">
      <c r="A160" s="1">
        <v>3</v>
      </c>
      <c r="B160" s="1" t="s">
        <v>356</v>
      </c>
      <c r="C160" s="1" t="str">
        <f>"340406198903272045"</f>
        <v>340406198903272045</v>
      </c>
      <c r="D160" s="1" t="s">
        <v>23</v>
      </c>
      <c r="E160" s="2" t="s">
        <v>316</v>
      </c>
      <c r="F160" s="1" t="str">
        <f t="shared" si="17"/>
        <v>07015</v>
      </c>
      <c r="G160" s="1" t="s">
        <v>357</v>
      </c>
      <c r="H160" s="3">
        <v>61.4</v>
      </c>
      <c r="I160" s="3">
        <v>71.8</v>
      </c>
      <c r="J160" s="3">
        <f t="shared" si="15"/>
        <v>66.599999999999994</v>
      </c>
      <c r="K160" s="1"/>
    </row>
    <row r="161" spans="1:11">
      <c r="A161" s="1">
        <v>4</v>
      </c>
      <c r="B161" s="1" t="s">
        <v>358</v>
      </c>
      <c r="C161" s="1" t="str">
        <f>"340404198805260224"</f>
        <v>340404198805260224</v>
      </c>
      <c r="D161" s="1" t="s">
        <v>23</v>
      </c>
      <c r="E161" s="2" t="s">
        <v>316</v>
      </c>
      <c r="F161" s="1" t="str">
        <f t="shared" si="17"/>
        <v>07015</v>
      </c>
      <c r="G161" s="1" t="s">
        <v>359</v>
      </c>
      <c r="H161" s="3">
        <v>64.2</v>
      </c>
      <c r="I161" s="3">
        <v>60.2</v>
      </c>
      <c r="J161" s="3">
        <f t="shared" si="15"/>
        <v>62.2</v>
      </c>
      <c r="K161" s="1"/>
    </row>
    <row r="162" spans="1:11">
      <c r="A162" s="1">
        <v>1</v>
      </c>
      <c r="B162" s="1" t="s">
        <v>360</v>
      </c>
      <c r="C162" s="1" t="str">
        <f>"34040619940729141X"</f>
        <v>34040619940729141X</v>
      </c>
      <c r="D162" s="1" t="s">
        <v>1</v>
      </c>
      <c r="E162" s="2" t="s">
        <v>361</v>
      </c>
      <c r="F162" s="1" t="str">
        <f t="shared" ref="F162:F181" si="18">"07016"</f>
        <v>07016</v>
      </c>
      <c r="G162" s="1" t="s">
        <v>362</v>
      </c>
      <c r="H162" s="3">
        <v>54.2</v>
      </c>
      <c r="I162" s="3">
        <v>61.9</v>
      </c>
      <c r="J162" s="3">
        <f t="shared" si="15"/>
        <v>58.05</v>
      </c>
      <c r="K162" s="1"/>
    </row>
    <row r="163" spans="1:11">
      <c r="A163" s="1">
        <v>2</v>
      </c>
      <c r="B163" s="1" t="s">
        <v>363</v>
      </c>
      <c r="C163" s="1" t="str">
        <f>"340404199104132216"</f>
        <v>340404199104132216</v>
      </c>
      <c r="D163" s="1" t="s">
        <v>1</v>
      </c>
      <c r="E163" s="2" t="s">
        <v>361</v>
      </c>
      <c r="F163" s="1" t="str">
        <f t="shared" si="18"/>
        <v>07016</v>
      </c>
      <c r="G163" s="1" t="s">
        <v>364</v>
      </c>
      <c r="H163" s="3">
        <v>60.2</v>
      </c>
      <c r="I163" s="3">
        <v>49.2</v>
      </c>
      <c r="J163" s="3">
        <f t="shared" si="15"/>
        <v>54.7</v>
      </c>
      <c r="K163" s="1"/>
    </row>
    <row r="164" spans="1:11">
      <c r="A164" s="1">
        <v>3</v>
      </c>
      <c r="B164" s="1" t="s">
        <v>365</v>
      </c>
      <c r="C164" s="1" t="str">
        <f>"340421198902172812"</f>
        <v>340421198902172812</v>
      </c>
      <c r="D164" s="1" t="s">
        <v>1</v>
      </c>
      <c r="E164" s="2" t="s">
        <v>361</v>
      </c>
      <c r="F164" s="1" t="str">
        <f t="shared" si="18"/>
        <v>07016</v>
      </c>
      <c r="G164" s="1" t="s">
        <v>366</v>
      </c>
      <c r="H164" s="3">
        <v>60</v>
      </c>
      <c r="I164" s="3">
        <v>49.3</v>
      </c>
      <c r="J164" s="3">
        <f t="shared" si="15"/>
        <v>54.65</v>
      </c>
      <c r="K164" s="1"/>
    </row>
    <row r="165" spans="1:11">
      <c r="A165" s="1">
        <v>4</v>
      </c>
      <c r="B165" s="1" t="s">
        <v>367</v>
      </c>
      <c r="C165" s="1" t="str">
        <f>"340403199405241612"</f>
        <v>340403199405241612</v>
      </c>
      <c r="D165" s="1" t="s">
        <v>1</v>
      </c>
      <c r="E165" s="2" t="s">
        <v>361</v>
      </c>
      <c r="F165" s="1" t="str">
        <f t="shared" si="18"/>
        <v>07016</v>
      </c>
      <c r="G165" s="1" t="s">
        <v>368</v>
      </c>
      <c r="H165" s="3">
        <v>60.8</v>
      </c>
      <c r="I165" s="3">
        <v>48.2</v>
      </c>
      <c r="J165" s="3">
        <f t="shared" si="15"/>
        <v>54.5</v>
      </c>
      <c r="K165" s="1"/>
    </row>
    <row r="166" spans="1:11">
      <c r="A166" s="1">
        <v>5</v>
      </c>
      <c r="B166" s="1" t="s">
        <v>369</v>
      </c>
      <c r="C166" s="1" t="str">
        <f>"340421198710220015"</f>
        <v>340421198710220015</v>
      </c>
      <c r="D166" s="1" t="s">
        <v>1</v>
      </c>
      <c r="E166" s="2" t="s">
        <v>361</v>
      </c>
      <c r="F166" s="1" t="str">
        <f t="shared" si="18"/>
        <v>07016</v>
      </c>
      <c r="G166" s="1" t="s">
        <v>370</v>
      </c>
      <c r="H166" s="3">
        <v>59.6</v>
      </c>
      <c r="I166" s="3">
        <v>44.3</v>
      </c>
      <c r="J166" s="3">
        <f t="shared" si="15"/>
        <v>51.95</v>
      </c>
      <c r="K166" s="1"/>
    </row>
    <row r="167" spans="1:11">
      <c r="A167" s="1">
        <v>6</v>
      </c>
      <c r="B167" s="1" t="s">
        <v>371</v>
      </c>
      <c r="C167" s="1" t="str">
        <f>"342423199105294592"</f>
        <v>342423199105294592</v>
      </c>
      <c r="D167" s="1" t="s">
        <v>1</v>
      </c>
      <c r="E167" s="2" t="s">
        <v>361</v>
      </c>
      <c r="F167" s="1" t="str">
        <f t="shared" si="18"/>
        <v>07016</v>
      </c>
      <c r="G167" s="1" t="s">
        <v>372</v>
      </c>
      <c r="H167" s="3">
        <v>57.4</v>
      </c>
      <c r="I167" s="3">
        <v>45.9</v>
      </c>
      <c r="J167" s="3">
        <f t="shared" si="15"/>
        <v>51.65</v>
      </c>
      <c r="K167" s="1"/>
    </row>
    <row r="168" spans="1:11">
      <c r="A168" s="1">
        <v>7</v>
      </c>
      <c r="B168" s="1" t="s">
        <v>373</v>
      </c>
      <c r="C168" s="1" t="str">
        <f>"340406199503132013"</f>
        <v>340406199503132013</v>
      </c>
      <c r="D168" s="1" t="s">
        <v>1</v>
      </c>
      <c r="E168" s="2" t="s">
        <v>361</v>
      </c>
      <c r="F168" s="1" t="str">
        <f t="shared" si="18"/>
        <v>07016</v>
      </c>
      <c r="G168" s="1" t="s">
        <v>374</v>
      </c>
      <c r="H168" s="3">
        <v>57.2</v>
      </c>
      <c r="I168" s="3">
        <v>44.3</v>
      </c>
      <c r="J168" s="3">
        <f t="shared" si="15"/>
        <v>50.75</v>
      </c>
      <c r="K168" s="1"/>
    </row>
    <row r="169" spans="1:11">
      <c r="A169" s="1">
        <v>8</v>
      </c>
      <c r="B169" s="1" t="s">
        <v>375</v>
      </c>
      <c r="C169" s="1" t="str">
        <f>"340404199202172211"</f>
        <v>340404199202172211</v>
      </c>
      <c r="D169" s="1" t="s">
        <v>1</v>
      </c>
      <c r="E169" s="2" t="s">
        <v>361</v>
      </c>
      <c r="F169" s="1" t="str">
        <f t="shared" si="18"/>
        <v>07016</v>
      </c>
      <c r="G169" s="1" t="s">
        <v>376</v>
      </c>
      <c r="H169" s="3">
        <v>60.2</v>
      </c>
      <c r="I169" s="3">
        <v>40.700000000000003</v>
      </c>
      <c r="J169" s="3">
        <f t="shared" si="15"/>
        <v>50.45</v>
      </c>
      <c r="K169" s="1"/>
    </row>
    <row r="170" spans="1:11">
      <c r="A170" s="1">
        <v>9</v>
      </c>
      <c r="B170" s="1" t="s">
        <v>377</v>
      </c>
      <c r="C170" s="1" t="str">
        <f>"340403199110121656"</f>
        <v>340403199110121656</v>
      </c>
      <c r="D170" s="1" t="s">
        <v>1</v>
      </c>
      <c r="E170" s="2" t="s">
        <v>361</v>
      </c>
      <c r="F170" s="1" t="str">
        <f t="shared" si="18"/>
        <v>07016</v>
      </c>
      <c r="G170" s="1" t="s">
        <v>378</v>
      </c>
      <c r="H170" s="3">
        <v>47.8</v>
      </c>
      <c r="I170" s="3">
        <v>52.6</v>
      </c>
      <c r="J170" s="3">
        <f t="shared" si="15"/>
        <v>50.2</v>
      </c>
      <c r="K170" s="1"/>
    </row>
    <row r="171" spans="1:11">
      <c r="A171" s="1">
        <v>10</v>
      </c>
      <c r="B171" s="1" t="s">
        <v>379</v>
      </c>
      <c r="C171" s="1" t="str">
        <f>"340406199609163811"</f>
        <v>340406199609163811</v>
      </c>
      <c r="D171" s="1" t="s">
        <v>1</v>
      </c>
      <c r="E171" s="2" t="s">
        <v>361</v>
      </c>
      <c r="F171" s="1" t="str">
        <f t="shared" si="18"/>
        <v>07016</v>
      </c>
      <c r="G171" s="1" t="s">
        <v>380</v>
      </c>
      <c r="H171" s="3">
        <v>58.2</v>
      </c>
      <c r="I171" s="3">
        <v>41.1</v>
      </c>
      <c r="J171" s="3">
        <f t="shared" si="15"/>
        <v>49.650000000000006</v>
      </c>
      <c r="K171" s="1"/>
    </row>
    <row r="172" spans="1:11">
      <c r="A172" s="1">
        <v>11</v>
      </c>
      <c r="B172" s="1" t="s">
        <v>381</v>
      </c>
      <c r="C172" s="1" t="str">
        <f>"340404199108092610"</f>
        <v>340404199108092610</v>
      </c>
      <c r="D172" s="1" t="s">
        <v>1</v>
      </c>
      <c r="E172" s="2" t="s">
        <v>361</v>
      </c>
      <c r="F172" s="1" t="str">
        <f t="shared" si="18"/>
        <v>07016</v>
      </c>
      <c r="G172" s="1" t="s">
        <v>382</v>
      </c>
      <c r="H172" s="3">
        <v>55.2</v>
      </c>
      <c r="I172" s="3">
        <v>44.1</v>
      </c>
      <c r="J172" s="3">
        <f t="shared" si="15"/>
        <v>49.650000000000006</v>
      </c>
      <c r="K172" s="1"/>
    </row>
    <row r="173" spans="1:11">
      <c r="A173" s="1">
        <v>12</v>
      </c>
      <c r="B173" s="1" t="s">
        <v>492</v>
      </c>
      <c r="C173" s="1" t="str">
        <f>"340406199405302023"</f>
        <v>340406199405302023</v>
      </c>
      <c r="D173" s="1" t="s">
        <v>23</v>
      </c>
      <c r="E173" s="2" t="s">
        <v>361</v>
      </c>
      <c r="F173" s="1" t="str">
        <f t="shared" si="18"/>
        <v>07016</v>
      </c>
      <c r="G173" s="1" t="s">
        <v>493</v>
      </c>
      <c r="H173" s="3">
        <v>55.1</v>
      </c>
      <c r="I173" s="3">
        <v>43.9</v>
      </c>
      <c r="J173" s="3">
        <f t="shared" si="15"/>
        <v>49.5</v>
      </c>
      <c r="K173" s="1"/>
    </row>
    <row r="174" spans="1:11">
      <c r="A174" s="1">
        <v>13</v>
      </c>
      <c r="B174" s="1" t="s">
        <v>494</v>
      </c>
      <c r="C174" s="1" t="str">
        <f>"340421199110300032"</f>
        <v>340421199110300032</v>
      </c>
      <c r="D174" s="1" t="s">
        <v>1</v>
      </c>
      <c r="E174" s="2" t="s">
        <v>491</v>
      </c>
      <c r="F174" s="1" t="str">
        <f t="shared" si="18"/>
        <v>07016</v>
      </c>
      <c r="G174" s="1" t="s">
        <v>495</v>
      </c>
      <c r="H174" s="3">
        <v>56</v>
      </c>
      <c r="I174" s="3">
        <v>41.8</v>
      </c>
      <c r="J174" s="3">
        <f t="shared" si="15"/>
        <v>48.9</v>
      </c>
      <c r="K174" s="1"/>
    </row>
    <row r="175" spans="1:11">
      <c r="A175" s="1">
        <v>14</v>
      </c>
      <c r="B175" s="1" t="s">
        <v>496</v>
      </c>
      <c r="C175" s="1" t="str">
        <f>"340406199108213833"</f>
        <v>340406199108213833</v>
      </c>
      <c r="D175" s="1" t="s">
        <v>1</v>
      </c>
      <c r="E175" s="2" t="s">
        <v>491</v>
      </c>
      <c r="F175" s="1" t="str">
        <f t="shared" si="18"/>
        <v>07016</v>
      </c>
      <c r="G175" s="1" t="s">
        <v>497</v>
      </c>
      <c r="H175" s="3">
        <v>54</v>
      </c>
      <c r="I175" s="3">
        <v>43.5</v>
      </c>
      <c r="J175" s="3">
        <f t="shared" si="15"/>
        <v>48.75</v>
      </c>
      <c r="K175" s="1"/>
    </row>
    <row r="176" spans="1:11">
      <c r="A176" s="1">
        <v>15</v>
      </c>
      <c r="B176" s="1" t="s">
        <v>498</v>
      </c>
      <c r="C176" s="1" t="str">
        <f>"34040619940710221X"</f>
        <v>34040619940710221X</v>
      </c>
      <c r="D176" s="1" t="s">
        <v>1</v>
      </c>
      <c r="E176" s="2" t="s">
        <v>491</v>
      </c>
      <c r="F176" s="1" t="str">
        <f t="shared" si="18"/>
        <v>07016</v>
      </c>
      <c r="G176" s="1" t="s">
        <v>499</v>
      </c>
      <c r="H176" s="3">
        <v>50.2</v>
      </c>
      <c r="I176" s="3">
        <v>47.3</v>
      </c>
      <c r="J176" s="3">
        <f t="shared" si="15"/>
        <v>48.75</v>
      </c>
      <c r="K176" s="1"/>
    </row>
    <row r="177" spans="1:11">
      <c r="A177" s="1">
        <v>16</v>
      </c>
      <c r="B177" s="1" t="s">
        <v>500</v>
      </c>
      <c r="C177" s="1" t="str">
        <f>"340406199508023430"</f>
        <v>340406199508023430</v>
      </c>
      <c r="D177" s="1" t="s">
        <v>1</v>
      </c>
      <c r="E177" s="2" t="s">
        <v>491</v>
      </c>
      <c r="F177" s="1" t="str">
        <f t="shared" si="18"/>
        <v>07016</v>
      </c>
      <c r="G177" s="1" t="s">
        <v>501</v>
      </c>
      <c r="H177" s="3">
        <v>44.6</v>
      </c>
      <c r="I177" s="3">
        <v>51.2</v>
      </c>
      <c r="J177" s="3">
        <f t="shared" si="15"/>
        <v>47.900000000000006</v>
      </c>
      <c r="K177" s="1"/>
    </row>
    <row r="178" spans="1:11">
      <c r="A178" s="1">
        <v>17</v>
      </c>
      <c r="B178" s="1" t="s">
        <v>502</v>
      </c>
      <c r="C178" s="1" t="str">
        <f>"340405199310101417"</f>
        <v>340405199310101417</v>
      </c>
      <c r="D178" s="1" t="s">
        <v>1</v>
      </c>
      <c r="E178" s="2" t="s">
        <v>491</v>
      </c>
      <c r="F178" s="1" t="str">
        <f t="shared" si="18"/>
        <v>07016</v>
      </c>
      <c r="G178" s="1" t="s">
        <v>503</v>
      </c>
      <c r="H178" s="3">
        <v>52.3</v>
      </c>
      <c r="I178" s="3">
        <v>41.7</v>
      </c>
      <c r="J178" s="3">
        <f t="shared" si="15"/>
        <v>47</v>
      </c>
      <c r="K178" s="1"/>
    </row>
    <row r="179" spans="1:11">
      <c r="A179" s="1">
        <v>18</v>
      </c>
      <c r="B179" s="1" t="s">
        <v>504</v>
      </c>
      <c r="C179" s="1" t="str">
        <f>"34040519941011061X"</f>
        <v>34040519941011061X</v>
      </c>
      <c r="D179" s="1" t="s">
        <v>1</v>
      </c>
      <c r="E179" s="2" t="s">
        <v>361</v>
      </c>
      <c r="F179" s="1" t="str">
        <f t="shared" si="18"/>
        <v>07016</v>
      </c>
      <c r="G179" s="1" t="s">
        <v>505</v>
      </c>
      <c r="H179" s="3">
        <v>47.8</v>
      </c>
      <c r="I179" s="3">
        <v>45.2</v>
      </c>
      <c r="J179" s="3">
        <f t="shared" si="15"/>
        <v>46.5</v>
      </c>
      <c r="K179" s="1"/>
    </row>
    <row r="180" spans="1:11">
      <c r="A180" s="1">
        <v>19</v>
      </c>
      <c r="B180" s="1" t="s">
        <v>506</v>
      </c>
      <c r="C180" s="1" t="str">
        <f>"34040619940311343X"</f>
        <v>34040619940311343X</v>
      </c>
      <c r="D180" s="1" t="s">
        <v>1</v>
      </c>
      <c r="E180" s="2" t="s">
        <v>361</v>
      </c>
      <c r="F180" s="1" t="str">
        <f t="shared" si="18"/>
        <v>07016</v>
      </c>
      <c r="G180" s="1" t="s">
        <v>507</v>
      </c>
      <c r="H180" s="3">
        <v>49.3</v>
      </c>
      <c r="I180" s="3">
        <v>43.6</v>
      </c>
      <c r="J180" s="3">
        <f t="shared" si="15"/>
        <v>46.45</v>
      </c>
      <c r="K180" s="1"/>
    </row>
    <row r="181" spans="1:11">
      <c r="A181" s="1">
        <v>20</v>
      </c>
      <c r="B181" s="1" t="s">
        <v>508</v>
      </c>
      <c r="C181" s="1" t="str">
        <f>"34040619951112163X"</f>
        <v>34040619951112163X</v>
      </c>
      <c r="D181" s="1" t="s">
        <v>1</v>
      </c>
      <c r="E181" s="2" t="s">
        <v>361</v>
      </c>
      <c r="F181" s="1" t="str">
        <f t="shared" si="18"/>
        <v>07016</v>
      </c>
      <c r="G181" s="1" t="s">
        <v>509</v>
      </c>
      <c r="H181" s="3">
        <v>51</v>
      </c>
      <c r="I181" s="3">
        <v>41.6</v>
      </c>
      <c r="J181" s="3">
        <f t="shared" si="15"/>
        <v>46.3</v>
      </c>
      <c r="K181" s="1"/>
    </row>
    <row r="182" spans="1:11">
      <c r="A182" s="1">
        <v>1</v>
      </c>
      <c r="B182" s="1" t="s">
        <v>383</v>
      </c>
      <c r="C182" s="1" t="str">
        <f>"340404198807210618"</f>
        <v>340404198807210618</v>
      </c>
      <c r="D182" s="1" t="s">
        <v>1</v>
      </c>
      <c r="E182" s="2" t="s">
        <v>409</v>
      </c>
      <c r="F182" s="1" t="str">
        <f t="shared" ref="F182:F195" si="19">"07017"</f>
        <v>07017</v>
      </c>
      <c r="G182" s="1" t="s">
        <v>385</v>
      </c>
      <c r="H182" s="3">
        <v>65.2</v>
      </c>
      <c r="I182" s="3">
        <v>72.3</v>
      </c>
      <c r="J182" s="3">
        <f t="shared" si="15"/>
        <v>68.75</v>
      </c>
      <c r="K182" s="1"/>
    </row>
    <row r="183" spans="1:11">
      <c r="A183" s="1">
        <v>2</v>
      </c>
      <c r="B183" s="1" t="s">
        <v>386</v>
      </c>
      <c r="C183" s="1" t="str">
        <f>"342422198908282877"</f>
        <v>342422198908282877</v>
      </c>
      <c r="D183" s="1" t="s">
        <v>1</v>
      </c>
      <c r="E183" s="2" t="s">
        <v>409</v>
      </c>
      <c r="F183" s="1" t="str">
        <f t="shared" si="19"/>
        <v>07017</v>
      </c>
      <c r="G183" s="1" t="s">
        <v>387</v>
      </c>
      <c r="H183" s="3">
        <v>64.3</v>
      </c>
      <c r="I183" s="3">
        <v>72.5</v>
      </c>
      <c r="J183" s="3">
        <f t="shared" si="15"/>
        <v>68.400000000000006</v>
      </c>
      <c r="K183" s="1"/>
    </row>
    <row r="184" spans="1:11">
      <c r="A184" s="1">
        <v>3</v>
      </c>
      <c r="B184" s="1" t="s">
        <v>388</v>
      </c>
      <c r="C184" s="1" t="str">
        <f>"340404199309230434"</f>
        <v>340404199309230434</v>
      </c>
      <c r="D184" s="1" t="s">
        <v>1</v>
      </c>
      <c r="E184" s="2" t="s">
        <v>510</v>
      </c>
      <c r="F184" s="1" t="str">
        <f t="shared" si="19"/>
        <v>07017</v>
      </c>
      <c r="G184" s="1" t="s">
        <v>389</v>
      </c>
      <c r="H184" s="3">
        <v>72.8</v>
      </c>
      <c r="I184" s="3">
        <v>63.4</v>
      </c>
      <c r="J184" s="3">
        <f t="shared" si="15"/>
        <v>68.099999999999994</v>
      </c>
      <c r="K184" s="1"/>
    </row>
    <row r="185" spans="1:11">
      <c r="A185" s="1">
        <v>4</v>
      </c>
      <c r="B185" s="1" t="s">
        <v>390</v>
      </c>
      <c r="C185" s="1" t="str">
        <f>"340404198911100013"</f>
        <v>340404198911100013</v>
      </c>
      <c r="D185" s="1" t="s">
        <v>1</v>
      </c>
      <c r="E185" s="2" t="s">
        <v>409</v>
      </c>
      <c r="F185" s="1" t="str">
        <f t="shared" si="19"/>
        <v>07017</v>
      </c>
      <c r="G185" s="1" t="s">
        <v>391</v>
      </c>
      <c r="H185" s="3">
        <v>65</v>
      </c>
      <c r="I185" s="3">
        <v>70.099999999999994</v>
      </c>
      <c r="J185" s="3">
        <f t="shared" si="15"/>
        <v>67.55</v>
      </c>
      <c r="K185" s="1"/>
    </row>
    <row r="186" spans="1:11">
      <c r="A186" s="1">
        <v>5</v>
      </c>
      <c r="B186" s="1" t="s">
        <v>392</v>
      </c>
      <c r="C186" s="1" t="str">
        <f>"340404199008250415"</f>
        <v>340404199008250415</v>
      </c>
      <c r="D186" s="1" t="s">
        <v>1</v>
      </c>
      <c r="E186" s="2" t="s">
        <v>409</v>
      </c>
      <c r="F186" s="1" t="str">
        <f t="shared" si="19"/>
        <v>07017</v>
      </c>
      <c r="G186" s="1" t="s">
        <v>393</v>
      </c>
      <c r="H186" s="3">
        <v>63.8</v>
      </c>
      <c r="I186" s="3">
        <v>67.900000000000006</v>
      </c>
      <c r="J186" s="3">
        <f t="shared" si="15"/>
        <v>65.849999999999994</v>
      </c>
      <c r="K186" s="1"/>
    </row>
    <row r="187" spans="1:11">
      <c r="A187" s="1">
        <v>6</v>
      </c>
      <c r="B187" s="1" t="s">
        <v>394</v>
      </c>
      <c r="C187" s="1" t="str">
        <f>"340403198911251413"</f>
        <v>340403198911251413</v>
      </c>
      <c r="D187" s="1" t="s">
        <v>1</v>
      </c>
      <c r="E187" s="2" t="s">
        <v>510</v>
      </c>
      <c r="F187" s="1" t="str">
        <f t="shared" si="19"/>
        <v>07017</v>
      </c>
      <c r="G187" s="1" t="s">
        <v>395</v>
      </c>
      <c r="H187" s="3">
        <v>61.6</v>
      </c>
      <c r="I187" s="3">
        <v>70</v>
      </c>
      <c r="J187" s="3">
        <f t="shared" si="15"/>
        <v>65.8</v>
      </c>
      <c r="K187" s="1"/>
    </row>
    <row r="188" spans="1:11">
      <c r="A188" s="1">
        <v>7</v>
      </c>
      <c r="B188" s="1" t="s">
        <v>396</v>
      </c>
      <c r="C188" s="1" t="str">
        <f>"340405199004190618"</f>
        <v>340405199004190618</v>
      </c>
      <c r="D188" s="1" t="s">
        <v>1</v>
      </c>
      <c r="E188" s="2" t="s">
        <v>511</v>
      </c>
      <c r="F188" s="1" t="str">
        <f t="shared" si="19"/>
        <v>07017</v>
      </c>
      <c r="G188" s="1" t="s">
        <v>397</v>
      </c>
      <c r="H188" s="3">
        <v>66.7</v>
      </c>
      <c r="I188" s="3">
        <v>59.3</v>
      </c>
      <c r="J188" s="3">
        <f t="shared" si="15"/>
        <v>63</v>
      </c>
      <c r="K188" s="1"/>
    </row>
    <row r="189" spans="1:11">
      <c r="A189" s="1">
        <v>8</v>
      </c>
      <c r="B189" s="1" t="s">
        <v>398</v>
      </c>
      <c r="C189" s="1" t="str">
        <f>"340881198703247015"</f>
        <v>340881198703247015</v>
      </c>
      <c r="D189" s="1" t="s">
        <v>1</v>
      </c>
      <c r="E189" s="2" t="s">
        <v>512</v>
      </c>
      <c r="F189" s="1" t="str">
        <f t="shared" si="19"/>
        <v>07017</v>
      </c>
      <c r="G189" s="1" t="s">
        <v>399</v>
      </c>
      <c r="H189" s="3">
        <v>65.599999999999994</v>
      </c>
      <c r="I189" s="3">
        <v>58.4</v>
      </c>
      <c r="J189" s="3">
        <f t="shared" si="15"/>
        <v>62</v>
      </c>
      <c r="K189" s="1"/>
    </row>
    <row r="190" spans="1:11">
      <c r="A190" s="1">
        <v>9</v>
      </c>
      <c r="B190" s="1" t="s">
        <v>400</v>
      </c>
      <c r="C190" s="1" t="str">
        <f>"340404199105152411"</f>
        <v>340404199105152411</v>
      </c>
      <c r="D190" s="1" t="s">
        <v>1</v>
      </c>
      <c r="E190" s="2" t="s">
        <v>513</v>
      </c>
      <c r="F190" s="1" t="str">
        <f t="shared" si="19"/>
        <v>07017</v>
      </c>
      <c r="G190" s="1" t="s">
        <v>401</v>
      </c>
      <c r="H190" s="3">
        <v>61.8</v>
      </c>
      <c r="I190" s="3">
        <v>62</v>
      </c>
      <c r="J190" s="3">
        <f t="shared" si="15"/>
        <v>61.9</v>
      </c>
      <c r="K190" s="1"/>
    </row>
    <row r="191" spans="1:11">
      <c r="A191" s="1">
        <v>10</v>
      </c>
      <c r="B191" s="1" t="s">
        <v>402</v>
      </c>
      <c r="C191" s="1" t="str">
        <f>"34012119950829131X"</f>
        <v>34012119950829131X</v>
      </c>
      <c r="D191" s="1" t="s">
        <v>1</v>
      </c>
      <c r="E191" s="2" t="s">
        <v>409</v>
      </c>
      <c r="F191" s="1" t="str">
        <f t="shared" si="19"/>
        <v>07017</v>
      </c>
      <c r="G191" s="1" t="s">
        <v>403</v>
      </c>
      <c r="H191" s="3">
        <v>60.6</v>
      </c>
      <c r="I191" s="3">
        <v>63.1</v>
      </c>
      <c r="J191" s="3">
        <f t="shared" si="15"/>
        <v>61.85</v>
      </c>
      <c r="K191" s="1"/>
    </row>
    <row r="192" spans="1:11">
      <c r="A192" s="1">
        <v>11</v>
      </c>
      <c r="B192" s="1" t="s">
        <v>404</v>
      </c>
      <c r="C192" s="1" t="str">
        <f>"340405199411100413"</f>
        <v>340405199411100413</v>
      </c>
      <c r="D192" s="1" t="s">
        <v>1</v>
      </c>
      <c r="E192" s="2" t="s">
        <v>409</v>
      </c>
      <c r="F192" s="1" t="str">
        <f t="shared" si="19"/>
        <v>07017</v>
      </c>
      <c r="G192" s="1" t="s">
        <v>405</v>
      </c>
      <c r="H192" s="3">
        <v>59.6</v>
      </c>
      <c r="I192" s="3">
        <v>64</v>
      </c>
      <c r="J192" s="3">
        <f t="shared" si="15"/>
        <v>61.8</v>
      </c>
      <c r="K192" s="1"/>
    </row>
    <row r="193" spans="1:11">
      <c r="A193" s="1">
        <v>12</v>
      </c>
      <c r="B193" s="1" t="s">
        <v>406</v>
      </c>
      <c r="C193" s="1" t="str">
        <f>"340404199505280412"</f>
        <v>340404199505280412</v>
      </c>
      <c r="D193" s="1" t="s">
        <v>1</v>
      </c>
      <c r="E193" s="2" t="s">
        <v>409</v>
      </c>
      <c r="F193" s="1" t="str">
        <f t="shared" si="19"/>
        <v>07017</v>
      </c>
      <c r="G193" s="1" t="s">
        <v>407</v>
      </c>
      <c r="H193" s="3">
        <v>72</v>
      </c>
      <c r="I193" s="3">
        <v>51.4</v>
      </c>
      <c r="J193" s="3">
        <f t="shared" si="15"/>
        <v>61.7</v>
      </c>
      <c r="K193" s="1"/>
    </row>
    <row r="194" spans="1:11">
      <c r="A194" s="1">
        <v>13</v>
      </c>
      <c r="B194" s="1" t="s">
        <v>408</v>
      </c>
      <c r="C194" s="1" t="str">
        <f>"340405199412270617"</f>
        <v>340405199412270617</v>
      </c>
      <c r="D194" s="1" t="s">
        <v>1</v>
      </c>
      <c r="E194" s="2" t="s">
        <v>510</v>
      </c>
      <c r="F194" s="1" t="str">
        <f t="shared" si="19"/>
        <v>07017</v>
      </c>
      <c r="G194" s="1" t="s">
        <v>410</v>
      </c>
      <c r="H194" s="3">
        <v>55.8</v>
      </c>
      <c r="I194" s="3">
        <v>67.5</v>
      </c>
      <c r="J194" s="3">
        <f t="shared" si="15"/>
        <v>61.65</v>
      </c>
      <c r="K194" s="1"/>
    </row>
    <row r="195" spans="1:11">
      <c r="A195" s="1">
        <v>14</v>
      </c>
      <c r="B195" s="1" t="s">
        <v>411</v>
      </c>
      <c r="C195" s="1" t="str">
        <f>"340404198810242610"</f>
        <v>340404198810242610</v>
      </c>
      <c r="D195" s="1" t="s">
        <v>1</v>
      </c>
      <c r="E195" s="2" t="s">
        <v>409</v>
      </c>
      <c r="F195" s="1" t="str">
        <f t="shared" si="19"/>
        <v>07017</v>
      </c>
      <c r="G195" s="1" t="s">
        <v>412</v>
      </c>
      <c r="H195" s="3">
        <v>60.2</v>
      </c>
      <c r="I195" s="3">
        <v>62.2</v>
      </c>
      <c r="J195" s="3">
        <f t="shared" si="15"/>
        <v>61.2</v>
      </c>
      <c r="K195" s="1"/>
    </row>
    <row r="196" spans="1:11">
      <c r="A196" s="1">
        <v>1</v>
      </c>
      <c r="B196" s="1" t="s">
        <v>413</v>
      </c>
      <c r="C196" s="1" t="str">
        <f>"340405199402210426"</f>
        <v>340405199402210426</v>
      </c>
      <c r="D196" s="1" t="s">
        <v>23</v>
      </c>
      <c r="E196" s="2" t="s">
        <v>384</v>
      </c>
      <c r="F196" s="1" t="str">
        <f t="shared" ref="F196:F197" si="20">"07018"</f>
        <v>07018</v>
      </c>
      <c r="G196" s="1" t="s">
        <v>414</v>
      </c>
      <c r="H196" s="3">
        <v>73.400000000000006</v>
      </c>
      <c r="I196" s="3">
        <v>65.900000000000006</v>
      </c>
      <c r="J196" s="3">
        <f t="shared" si="15"/>
        <v>69.650000000000006</v>
      </c>
      <c r="K196" s="1"/>
    </row>
    <row r="197" spans="1:11">
      <c r="A197" s="1">
        <v>2</v>
      </c>
      <c r="B197" s="1" t="s">
        <v>415</v>
      </c>
      <c r="C197" s="1" t="str">
        <f>"340405198501250226"</f>
        <v>340405198501250226</v>
      </c>
      <c r="D197" s="1" t="s">
        <v>23</v>
      </c>
      <c r="E197" s="2" t="s">
        <v>384</v>
      </c>
      <c r="F197" s="1" t="str">
        <f t="shared" si="20"/>
        <v>07018</v>
      </c>
      <c r="G197" s="1" t="s">
        <v>416</v>
      </c>
      <c r="H197" s="3">
        <v>66</v>
      </c>
      <c r="I197" s="3">
        <v>66.900000000000006</v>
      </c>
      <c r="J197" s="3">
        <f t="shared" si="15"/>
        <v>66.45</v>
      </c>
      <c r="K197" s="1"/>
    </row>
    <row r="198" spans="1:11">
      <c r="A198" s="1">
        <v>1</v>
      </c>
      <c r="B198" s="1" t="s">
        <v>417</v>
      </c>
      <c r="C198" s="1" t="str">
        <f>"342422199209017016"</f>
        <v>342422199209017016</v>
      </c>
      <c r="D198" s="1" t="s">
        <v>1</v>
      </c>
      <c r="E198" s="2" t="s">
        <v>418</v>
      </c>
      <c r="F198" s="1" t="str">
        <f t="shared" ref="F198:F211" si="21">"07019"</f>
        <v>07019</v>
      </c>
      <c r="G198" s="1" t="s">
        <v>419</v>
      </c>
      <c r="H198" s="3">
        <v>51.8</v>
      </c>
      <c r="I198" s="3">
        <v>73.5</v>
      </c>
      <c r="J198" s="3">
        <f t="shared" si="15"/>
        <v>62.65</v>
      </c>
      <c r="K198" s="1"/>
    </row>
    <row r="199" spans="1:11">
      <c r="A199" s="1">
        <v>2</v>
      </c>
      <c r="B199" s="1" t="s">
        <v>420</v>
      </c>
      <c r="C199" s="1" t="str">
        <f>"340405199308271636"</f>
        <v>340405199308271636</v>
      </c>
      <c r="D199" s="1" t="s">
        <v>1</v>
      </c>
      <c r="E199" s="2" t="s">
        <v>418</v>
      </c>
      <c r="F199" s="1" t="str">
        <f t="shared" si="21"/>
        <v>07019</v>
      </c>
      <c r="G199" s="1" t="s">
        <v>421</v>
      </c>
      <c r="H199" s="3">
        <v>54.8</v>
      </c>
      <c r="I199" s="3">
        <v>65.900000000000006</v>
      </c>
      <c r="J199" s="3">
        <f t="shared" si="15"/>
        <v>60.35</v>
      </c>
      <c r="K199" s="1"/>
    </row>
    <row r="200" spans="1:11">
      <c r="A200" s="1">
        <v>3</v>
      </c>
      <c r="B200" s="1" t="s">
        <v>422</v>
      </c>
      <c r="C200" s="1" t="str">
        <f>"340405199309120231"</f>
        <v>340405199309120231</v>
      </c>
      <c r="D200" s="1" t="s">
        <v>1</v>
      </c>
      <c r="E200" s="2" t="s">
        <v>418</v>
      </c>
      <c r="F200" s="1" t="str">
        <f t="shared" si="21"/>
        <v>07019</v>
      </c>
      <c r="G200" s="1" t="s">
        <v>423</v>
      </c>
      <c r="H200" s="3">
        <v>56.6</v>
      </c>
      <c r="I200" s="3">
        <v>59.1</v>
      </c>
      <c r="J200" s="3">
        <f t="shared" si="15"/>
        <v>57.85</v>
      </c>
      <c r="K200" s="1"/>
    </row>
    <row r="201" spans="1:11">
      <c r="A201" s="1">
        <v>4</v>
      </c>
      <c r="B201" s="1" t="s">
        <v>424</v>
      </c>
      <c r="C201" s="1" t="str">
        <f>"340404198609220014"</f>
        <v>340404198609220014</v>
      </c>
      <c r="D201" s="1" t="s">
        <v>1</v>
      </c>
      <c r="E201" s="2" t="s">
        <v>418</v>
      </c>
      <c r="F201" s="1" t="str">
        <f t="shared" si="21"/>
        <v>07019</v>
      </c>
      <c r="G201" s="1" t="s">
        <v>425</v>
      </c>
      <c r="H201" s="3">
        <v>66.2</v>
      </c>
      <c r="I201" s="3">
        <v>48.6</v>
      </c>
      <c r="J201" s="3">
        <f t="shared" si="15"/>
        <v>57.400000000000006</v>
      </c>
      <c r="K201" s="1"/>
    </row>
    <row r="202" spans="1:11">
      <c r="A202" s="1">
        <v>5</v>
      </c>
      <c r="B202" s="1" t="s">
        <v>426</v>
      </c>
      <c r="C202" s="1" t="str">
        <f>"341222199208142956"</f>
        <v>341222199208142956</v>
      </c>
      <c r="D202" s="1" t="s">
        <v>1</v>
      </c>
      <c r="E202" s="2" t="s">
        <v>418</v>
      </c>
      <c r="F202" s="1" t="str">
        <f t="shared" si="21"/>
        <v>07019</v>
      </c>
      <c r="G202" s="1" t="s">
        <v>427</v>
      </c>
      <c r="H202" s="3">
        <v>61.6</v>
      </c>
      <c r="I202" s="3">
        <v>48</v>
      </c>
      <c r="J202" s="3">
        <f t="shared" si="15"/>
        <v>54.8</v>
      </c>
      <c r="K202" s="1"/>
    </row>
    <row r="203" spans="1:11">
      <c r="A203" s="1">
        <v>6</v>
      </c>
      <c r="B203" s="1" t="s">
        <v>428</v>
      </c>
      <c r="C203" s="1" t="str">
        <f>"340404199408041014"</f>
        <v>340404199408041014</v>
      </c>
      <c r="D203" s="1" t="s">
        <v>1</v>
      </c>
      <c r="E203" s="2" t="s">
        <v>418</v>
      </c>
      <c r="F203" s="1" t="str">
        <f t="shared" si="21"/>
        <v>07019</v>
      </c>
      <c r="G203" s="1" t="s">
        <v>429</v>
      </c>
      <c r="H203" s="3">
        <v>58.6</v>
      </c>
      <c r="I203" s="3">
        <v>48.5</v>
      </c>
      <c r="J203" s="3">
        <f t="shared" ref="J203:J231" si="22">H203*0.5+I203*0.5</f>
        <v>53.55</v>
      </c>
      <c r="K203" s="1"/>
    </row>
    <row r="204" spans="1:11">
      <c r="A204" s="1">
        <v>7</v>
      </c>
      <c r="B204" s="1" t="s">
        <v>430</v>
      </c>
      <c r="C204" s="1" t="str">
        <f>"340404199308110238"</f>
        <v>340404199308110238</v>
      </c>
      <c r="D204" s="1" t="s">
        <v>1</v>
      </c>
      <c r="E204" s="2" t="s">
        <v>418</v>
      </c>
      <c r="F204" s="1" t="str">
        <f t="shared" si="21"/>
        <v>07019</v>
      </c>
      <c r="G204" s="1" t="s">
        <v>431</v>
      </c>
      <c r="H204" s="3">
        <v>58.2</v>
      </c>
      <c r="I204" s="3">
        <v>47.7</v>
      </c>
      <c r="J204" s="3">
        <f t="shared" si="22"/>
        <v>52.95</v>
      </c>
      <c r="K204" s="1"/>
    </row>
    <row r="205" spans="1:11">
      <c r="A205" s="1">
        <v>8</v>
      </c>
      <c r="B205" s="1" t="s">
        <v>432</v>
      </c>
      <c r="C205" s="1" t="str">
        <f>"340405199507030413"</f>
        <v>340405199507030413</v>
      </c>
      <c r="D205" s="1" t="s">
        <v>1</v>
      </c>
      <c r="E205" s="2" t="s">
        <v>418</v>
      </c>
      <c r="F205" s="1" t="str">
        <f t="shared" si="21"/>
        <v>07019</v>
      </c>
      <c r="G205" s="1" t="s">
        <v>433</v>
      </c>
      <c r="H205" s="3">
        <v>53.8</v>
      </c>
      <c r="I205" s="3">
        <v>48.2</v>
      </c>
      <c r="J205" s="3">
        <f t="shared" si="22"/>
        <v>51</v>
      </c>
      <c r="K205" s="1"/>
    </row>
    <row r="206" spans="1:11">
      <c r="A206" s="1">
        <v>9</v>
      </c>
      <c r="B206" s="1" t="s">
        <v>434</v>
      </c>
      <c r="C206" s="1" t="str">
        <f>"340404199005110011"</f>
        <v>340404199005110011</v>
      </c>
      <c r="D206" s="1" t="s">
        <v>1</v>
      </c>
      <c r="E206" s="2" t="s">
        <v>418</v>
      </c>
      <c r="F206" s="1" t="str">
        <f t="shared" si="21"/>
        <v>07019</v>
      </c>
      <c r="G206" s="1" t="s">
        <v>435</v>
      </c>
      <c r="H206" s="3">
        <v>54.8</v>
      </c>
      <c r="I206" s="3">
        <v>45.4</v>
      </c>
      <c r="J206" s="3">
        <f t="shared" si="22"/>
        <v>50.099999999999994</v>
      </c>
      <c r="K206" s="1"/>
    </row>
    <row r="207" spans="1:11">
      <c r="A207" s="1">
        <v>10</v>
      </c>
      <c r="B207" s="1" t="s">
        <v>436</v>
      </c>
      <c r="C207" s="1" t="str">
        <f>"340404199207291017"</f>
        <v>340404199207291017</v>
      </c>
      <c r="D207" s="1" t="s">
        <v>1</v>
      </c>
      <c r="E207" s="2" t="s">
        <v>418</v>
      </c>
      <c r="F207" s="1" t="str">
        <f t="shared" si="21"/>
        <v>07019</v>
      </c>
      <c r="G207" s="1" t="s">
        <v>437</v>
      </c>
      <c r="H207" s="3">
        <v>58.6</v>
      </c>
      <c r="I207" s="3">
        <v>41.5</v>
      </c>
      <c r="J207" s="3">
        <f t="shared" si="22"/>
        <v>50.05</v>
      </c>
      <c r="K207" s="1"/>
    </row>
    <row r="208" spans="1:11">
      <c r="A208" s="1">
        <v>11</v>
      </c>
      <c r="B208" s="1" t="s">
        <v>438</v>
      </c>
      <c r="C208" s="1" t="str">
        <f>"340405199412260013"</f>
        <v>340405199412260013</v>
      </c>
      <c r="D208" s="1" t="s">
        <v>1</v>
      </c>
      <c r="E208" s="2" t="s">
        <v>418</v>
      </c>
      <c r="F208" s="1" t="str">
        <f t="shared" si="21"/>
        <v>07019</v>
      </c>
      <c r="G208" s="1" t="s">
        <v>439</v>
      </c>
      <c r="H208" s="3">
        <v>50.6</v>
      </c>
      <c r="I208" s="3">
        <v>49</v>
      </c>
      <c r="J208" s="3">
        <f t="shared" si="22"/>
        <v>49.8</v>
      </c>
      <c r="K208" s="1"/>
    </row>
    <row r="209" spans="1:13">
      <c r="A209" s="1">
        <v>12</v>
      </c>
      <c r="B209" s="1" t="s">
        <v>440</v>
      </c>
      <c r="C209" s="1" t="str">
        <f>"340405199403101416"</f>
        <v>340405199403101416</v>
      </c>
      <c r="D209" s="1" t="s">
        <v>1</v>
      </c>
      <c r="E209" s="2" t="s">
        <v>418</v>
      </c>
      <c r="F209" s="1" t="str">
        <f t="shared" si="21"/>
        <v>07019</v>
      </c>
      <c r="G209" s="1" t="s">
        <v>441</v>
      </c>
      <c r="H209" s="3">
        <v>54</v>
      </c>
      <c r="I209" s="3">
        <v>44.4</v>
      </c>
      <c r="J209" s="3">
        <f t="shared" si="22"/>
        <v>49.2</v>
      </c>
      <c r="K209" s="1"/>
    </row>
    <row r="210" spans="1:13" ht="14.25">
      <c r="A210" s="1">
        <v>13</v>
      </c>
      <c r="B210" s="1" t="s">
        <v>442</v>
      </c>
      <c r="C210" s="1" t="str">
        <f>"340405199311161016"</f>
        <v>340405199311161016</v>
      </c>
      <c r="D210" s="1" t="s">
        <v>1</v>
      </c>
      <c r="E210" s="2" t="s">
        <v>418</v>
      </c>
      <c r="F210" s="1" t="str">
        <f t="shared" si="21"/>
        <v>07019</v>
      </c>
      <c r="G210" s="1" t="s">
        <v>443</v>
      </c>
      <c r="H210" s="3">
        <v>51</v>
      </c>
      <c r="I210" s="3">
        <v>47.3</v>
      </c>
      <c r="J210" s="3">
        <f t="shared" si="22"/>
        <v>49.15</v>
      </c>
      <c r="K210" s="1"/>
      <c r="M210" s="4"/>
    </row>
    <row r="211" spans="1:13">
      <c r="A211" s="1">
        <v>14</v>
      </c>
      <c r="B211" s="1" t="s">
        <v>444</v>
      </c>
      <c r="C211" s="1" t="str">
        <f>"342422199202160012"</f>
        <v>342422199202160012</v>
      </c>
      <c r="D211" s="1" t="s">
        <v>1</v>
      </c>
      <c r="E211" s="2" t="s">
        <v>418</v>
      </c>
      <c r="F211" s="1" t="str">
        <f t="shared" si="21"/>
        <v>07019</v>
      </c>
      <c r="G211" s="1" t="s">
        <v>445</v>
      </c>
      <c r="H211" s="3">
        <v>47.2</v>
      </c>
      <c r="I211" s="3">
        <v>46.3</v>
      </c>
      <c r="J211" s="3">
        <f t="shared" si="22"/>
        <v>46.75</v>
      </c>
      <c r="K211" s="1"/>
    </row>
    <row r="212" spans="1:13">
      <c r="A212" s="1">
        <v>1</v>
      </c>
      <c r="B212" s="1" t="s">
        <v>446</v>
      </c>
      <c r="C212" s="1" t="str">
        <f>"340404199509250210"</f>
        <v>340404199509250210</v>
      </c>
      <c r="D212" s="1" t="s">
        <v>1</v>
      </c>
      <c r="E212" s="2" t="s">
        <v>447</v>
      </c>
      <c r="F212" s="1" t="str">
        <f t="shared" ref="F212:F219" si="23">"07020"</f>
        <v>07020</v>
      </c>
      <c r="G212" s="1" t="s">
        <v>448</v>
      </c>
      <c r="H212" s="3">
        <v>64.400000000000006</v>
      </c>
      <c r="I212" s="3">
        <v>73.599999999999994</v>
      </c>
      <c r="J212" s="3">
        <f t="shared" si="22"/>
        <v>69</v>
      </c>
      <c r="K212" s="1"/>
    </row>
    <row r="213" spans="1:13">
      <c r="A213" s="1">
        <v>2</v>
      </c>
      <c r="B213" s="1" t="s">
        <v>449</v>
      </c>
      <c r="C213" s="1" t="str">
        <f>"34242619910613301X"</f>
        <v>34242619910613301X</v>
      </c>
      <c r="D213" s="1" t="s">
        <v>1</v>
      </c>
      <c r="E213" s="2" t="s">
        <v>447</v>
      </c>
      <c r="F213" s="1" t="str">
        <f t="shared" si="23"/>
        <v>07020</v>
      </c>
      <c r="G213" s="1" t="s">
        <v>450</v>
      </c>
      <c r="H213" s="3">
        <v>70.599999999999994</v>
      </c>
      <c r="I213" s="3">
        <v>67.3</v>
      </c>
      <c r="J213" s="3">
        <f t="shared" si="22"/>
        <v>68.949999999999989</v>
      </c>
      <c r="K213" s="1"/>
    </row>
    <row r="214" spans="1:13">
      <c r="A214" s="1">
        <v>3</v>
      </c>
      <c r="B214" s="1" t="s">
        <v>451</v>
      </c>
      <c r="C214" s="1" t="str">
        <f>"340403199301232818"</f>
        <v>340403199301232818</v>
      </c>
      <c r="D214" s="1" t="s">
        <v>1</v>
      </c>
      <c r="E214" s="2" t="s">
        <v>447</v>
      </c>
      <c r="F214" s="1" t="str">
        <f t="shared" si="23"/>
        <v>07020</v>
      </c>
      <c r="G214" s="1" t="s">
        <v>452</v>
      </c>
      <c r="H214" s="3">
        <v>69.8</v>
      </c>
      <c r="I214" s="3">
        <v>63.8</v>
      </c>
      <c r="J214" s="3">
        <f t="shared" si="22"/>
        <v>66.8</v>
      </c>
      <c r="K214" s="1"/>
    </row>
    <row r="215" spans="1:13">
      <c r="A215" s="1">
        <v>4</v>
      </c>
      <c r="B215" s="1" t="s">
        <v>453</v>
      </c>
      <c r="C215" s="1" t="str">
        <f>"340405199601200415"</f>
        <v>340405199601200415</v>
      </c>
      <c r="D215" s="1" t="s">
        <v>1</v>
      </c>
      <c r="E215" s="2" t="s">
        <v>447</v>
      </c>
      <c r="F215" s="1" t="str">
        <f t="shared" si="23"/>
        <v>07020</v>
      </c>
      <c r="G215" s="1" t="s">
        <v>454</v>
      </c>
      <c r="H215" s="3">
        <v>65.599999999999994</v>
      </c>
      <c r="I215" s="3">
        <v>64.3</v>
      </c>
      <c r="J215" s="3">
        <f t="shared" si="22"/>
        <v>64.949999999999989</v>
      </c>
      <c r="K215" s="1"/>
    </row>
    <row r="216" spans="1:13">
      <c r="A216" s="1">
        <v>5</v>
      </c>
      <c r="B216" s="1" t="s">
        <v>455</v>
      </c>
      <c r="C216" s="1" t="str">
        <f>"340406199101053056"</f>
        <v>340406199101053056</v>
      </c>
      <c r="D216" s="1" t="s">
        <v>1</v>
      </c>
      <c r="E216" s="2" t="s">
        <v>447</v>
      </c>
      <c r="F216" s="1" t="str">
        <f t="shared" si="23"/>
        <v>07020</v>
      </c>
      <c r="G216" s="1" t="s">
        <v>456</v>
      </c>
      <c r="H216" s="3">
        <v>63.8</v>
      </c>
      <c r="I216" s="3">
        <v>64.099999999999994</v>
      </c>
      <c r="J216" s="3">
        <f t="shared" si="22"/>
        <v>63.949999999999996</v>
      </c>
      <c r="K216" s="1"/>
    </row>
    <row r="217" spans="1:13">
      <c r="A217" s="1">
        <v>6</v>
      </c>
      <c r="B217" s="1" t="s">
        <v>457</v>
      </c>
      <c r="C217" s="1" t="str">
        <f>"342422199309273156"</f>
        <v>342422199309273156</v>
      </c>
      <c r="D217" s="1" t="s">
        <v>1</v>
      </c>
      <c r="E217" s="2" t="s">
        <v>447</v>
      </c>
      <c r="F217" s="1" t="str">
        <f t="shared" si="23"/>
        <v>07020</v>
      </c>
      <c r="G217" s="1" t="s">
        <v>458</v>
      </c>
      <c r="H217" s="3">
        <v>65.400000000000006</v>
      </c>
      <c r="I217" s="3">
        <v>62.2</v>
      </c>
      <c r="J217" s="3">
        <f t="shared" si="22"/>
        <v>63.800000000000004</v>
      </c>
      <c r="K217" s="1"/>
    </row>
    <row r="218" spans="1:13">
      <c r="A218" s="1">
        <v>7</v>
      </c>
      <c r="B218" s="1" t="s">
        <v>237</v>
      </c>
      <c r="C218" s="1" t="str">
        <f>"340403198809301613"</f>
        <v>340403198809301613</v>
      </c>
      <c r="D218" s="1" t="s">
        <v>1</v>
      </c>
      <c r="E218" s="2" t="s">
        <v>447</v>
      </c>
      <c r="F218" s="1" t="str">
        <f t="shared" si="23"/>
        <v>07020</v>
      </c>
      <c r="G218" s="1" t="s">
        <v>459</v>
      </c>
      <c r="H218" s="3">
        <v>74.599999999999994</v>
      </c>
      <c r="I218" s="3">
        <v>52</v>
      </c>
      <c r="J218" s="3">
        <f t="shared" si="22"/>
        <v>63.3</v>
      </c>
      <c r="K218" s="1"/>
    </row>
    <row r="219" spans="1:13">
      <c r="A219" s="1">
        <v>8</v>
      </c>
      <c r="B219" s="1" t="s">
        <v>460</v>
      </c>
      <c r="C219" s="1" t="str">
        <f>"340405198908090033"</f>
        <v>340405198908090033</v>
      </c>
      <c r="D219" s="1" t="s">
        <v>1</v>
      </c>
      <c r="E219" s="2" t="s">
        <v>447</v>
      </c>
      <c r="F219" s="1" t="str">
        <f t="shared" si="23"/>
        <v>07020</v>
      </c>
      <c r="G219" s="1" t="s">
        <v>461</v>
      </c>
      <c r="H219" s="3">
        <v>63.4</v>
      </c>
      <c r="I219" s="3">
        <v>62.6</v>
      </c>
      <c r="J219" s="3">
        <f t="shared" si="22"/>
        <v>63</v>
      </c>
      <c r="K219" s="1"/>
    </row>
    <row r="220" spans="1:13">
      <c r="A220" s="1">
        <v>1</v>
      </c>
      <c r="B220" s="1" t="s">
        <v>462</v>
      </c>
      <c r="C220" s="1" t="str">
        <f>"342425199209100249"</f>
        <v>342425199209100249</v>
      </c>
      <c r="D220" s="1" t="s">
        <v>23</v>
      </c>
      <c r="E220" s="2" t="s">
        <v>447</v>
      </c>
      <c r="F220" s="1" t="str">
        <f t="shared" ref="F220:F221" si="24">"07021"</f>
        <v>07021</v>
      </c>
      <c r="G220" s="1" t="s">
        <v>463</v>
      </c>
      <c r="H220" s="3">
        <v>65.8</v>
      </c>
      <c r="I220" s="3">
        <v>80.400000000000006</v>
      </c>
      <c r="J220" s="3">
        <f t="shared" si="22"/>
        <v>73.099999999999994</v>
      </c>
      <c r="K220" s="1"/>
    </row>
    <row r="221" spans="1:13">
      <c r="A221" s="1">
        <v>2</v>
      </c>
      <c r="B221" s="1" t="s">
        <v>464</v>
      </c>
      <c r="C221" s="1" t="str">
        <f>"34040519920426022X"</f>
        <v>34040519920426022X</v>
      </c>
      <c r="D221" s="1" t="s">
        <v>23</v>
      </c>
      <c r="E221" s="2" t="s">
        <v>447</v>
      </c>
      <c r="F221" s="1" t="str">
        <f t="shared" si="24"/>
        <v>07021</v>
      </c>
      <c r="G221" s="1" t="s">
        <v>465</v>
      </c>
      <c r="H221" s="3">
        <v>70.8</v>
      </c>
      <c r="I221" s="3">
        <v>54.9</v>
      </c>
      <c r="J221" s="3">
        <f t="shared" si="22"/>
        <v>62.849999999999994</v>
      </c>
      <c r="K221" s="1"/>
    </row>
    <row r="222" spans="1:13">
      <c r="A222" s="1">
        <v>1</v>
      </c>
      <c r="B222" s="1" t="s">
        <v>466</v>
      </c>
      <c r="C222" s="1" t="str">
        <f>"341227199404106153"</f>
        <v>341227199404106153</v>
      </c>
      <c r="D222" s="1" t="s">
        <v>1</v>
      </c>
      <c r="E222" s="2" t="s">
        <v>467</v>
      </c>
      <c r="F222" s="1" t="str">
        <f t="shared" ref="F222:F231" si="25">"07022"</f>
        <v>07022</v>
      </c>
      <c r="G222" s="1" t="s">
        <v>468</v>
      </c>
      <c r="H222" s="3">
        <v>67.599999999999994</v>
      </c>
      <c r="I222" s="3">
        <v>58.7</v>
      </c>
      <c r="J222" s="3">
        <f t="shared" si="22"/>
        <v>63.15</v>
      </c>
      <c r="K222" s="1"/>
    </row>
    <row r="223" spans="1:13">
      <c r="A223" s="1">
        <v>2</v>
      </c>
      <c r="B223" s="1" t="s">
        <v>469</v>
      </c>
      <c r="C223" s="1" t="str">
        <f>"34012119901101881X"</f>
        <v>34012119901101881X</v>
      </c>
      <c r="D223" s="1" t="s">
        <v>1</v>
      </c>
      <c r="E223" s="2" t="s">
        <v>470</v>
      </c>
      <c r="F223" s="1" t="str">
        <f t="shared" si="25"/>
        <v>07022</v>
      </c>
      <c r="G223" s="1" t="s">
        <v>471</v>
      </c>
      <c r="H223" s="3">
        <v>64.400000000000006</v>
      </c>
      <c r="I223" s="3">
        <v>50</v>
      </c>
      <c r="J223" s="3">
        <f t="shared" si="22"/>
        <v>57.2</v>
      </c>
      <c r="K223" s="1"/>
    </row>
    <row r="224" spans="1:13">
      <c r="A224" s="1">
        <v>3</v>
      </c>
      <c r="B224" s="1" t="s">
        <v>472</v>
      </c>
      <c r="C224" s="1" t="str">
        <f>"340421199406044031"</f>
        <v>340421199406044031</v>
      </c>
      <c r="D224" s="1" t="s">
        <v>1</v>
      </c>
      <c r="E224" s="2" t="s">
        <v>470</v>
      </c>
      <c r="F224" s="1" t="str">
        <f t="shared" si="25"/>
        <v>07022</v>
      </c>
      <c r="G224" s="1" t="s">
        <v>473</v>
      </c>
      <c r="H224" s="3">
        <v>58</v>
      </c>
      <c r="I224" s="3">
        <v>52.9</v>
      </c>
      <c r="J224" s="3">
        <f t="shared" si="22"/>
        <v>55.45</v>
      </c>
      <c r="K224" s="1"/>
    </row>
    <row r="225" spans="1:11">
      <c r="A225" s="1">
        <v>4</v>
      </c>
      <c r="B225" s="1" t="s">
        <v>474</v>
      </c>
      <c r="C225" s="1" t="str">
        <f>"340406199007061236"</f>
        <v>340406199007061236</v>
      </c>
      <c r="D225" s="1" t="s">
        <v>1</v>
      </c>
      <c r="E225" s="2" t="s">
        <v>475</v>
      </c>
      <c r="F225" s="1" t="str">
        <f t="shared" si="25"/>
        <v>07022</v>
      </c>
      <c r="G225" s="1" t="s">
        <v>476</v>
      </c>
      <c r="H225" s="3">
        <v>58.6</v>
      </c>
      <c r="I225" s="3">
        <v>48.8</v>
      </c>
      <c r="J225" s="3">
        <f t="shared" si="22"/>
        <v>53.7</v>
      </c>
      <c r="K225" s="1"/>
    </row>
    <row r="226" spans="1:11">
      <c r="A226" s="1">
        <v>5</v>
      </c>
      <c r="B226" s="1" t="s">
        <v>477</v>
      </c>
      <c r="C226" s="1" t="str">
        <f>"340121199502108844"</f>
        <v>340121199502108844</v>
      </c>
      <c r="D226" s="1" t="s">
        <v>23</v>
      </c>
      <c r="E226" s="2" t="s">
        <v>478</v>
      </c>
      <c r="F226" s="1" t="str">
        <f t="shared" si="25"/>
        <v>07022</v>
      </c>
      <c r="G226" s="1" t="s">
        <v>479</v>
      </c>
      <c r="H226" s="3">
        <v>53.3</v>
      </c>
      <c r="I226" s="3">
        <v>53</v>
      </c>
      <c r="J226" s="3">
        <f t="shared" si="22"/>
        <v>53.15</v>
      </c>
      <c r="K226" s="1"/>
    </row>
    <row r="227" spans="1:11">
      <c r="A227" s="1">
        <v>6</v>
      </c>
      <c r="B227" s="1" t="s">
        <v>480</v>
      </c>
      <c r="C227" s="1" t="str">
        <f>"340402199307290617"</f>
        <v>340402199307290617</v>
      </c>
      <c r="D227" s="1" t="s">
        <v>1</v>
      </c>
      <c r="E227" s="2" t="s">
        <v>481</v>
      </c>
      <c r="F227" s="1" t="str">
        <f t="shared" si="25"/>
        <v>07022</v>
      </c>
      <c r="G227" s="1" t="s">
        <v>482</v>
      </c>
      <c r="H227" s="3">
        <v>59.3</v>
      </c>
      <c r="I227" s="3">
        <v>44</v>
      </c>
      <c r="J227" s="3">
        <f t="shared" si="22"/>
        <v>51.65</v>
      </c>
      <c r="K227" s="1"/>
    </row>
    <row r="228" spans="1:11">
      <c r="A228" s="1">
        <v>7</v>
      </c>
      <c r="B228" s="1" t="s">
        <v>483</v>
      </c>
      <c r="C228" s="1" t="str">
        <f>"340403198908280010"</f>
        <v>340403198908280010</v>
      </c>
      <c r="D228" s="1" t="s">
        <v>1</v>
      </c>
      <c r="E228" s="2" t="s">
        <v>470</v>
      </c>
      <c r="F228" s="1" t="str">
        <f t="shared" si="25"/>
        <v>07022</v>
      </c>
      <c r="G228" s="1" t="s">
        <v>484</v>
      </c>
      <c r="H228" s="3">
        <v>49.6</v>
      </c>
      <c r="I228" s="3">
        <v>51.3</v>
      </c>
      <c r="J228" s="3">
        <f t="shared" si="22"/>
        <v>50.45</v>
      </c>
      <c r="K228" s="1"/>
    </row>
    <row r="229" spans="1:11">
      <c r="A229" s="1">
        <v>8</v>
      </c>
      <c r="B229" s="1" t="s">
        <v>485</v>
      </c>
      <c r="C229" s="1" t="str">
        <f>"340403198908223016"</f>
        <v>340403198908223016</v>
      </c>
      <c r="D229" s="1" t="s">
        <v>1</v>
      </c>
      <c r="E229" s="2" t="s">
        <v>470</v>
      </c>
      <c r="F229" s="1" t="str">
        <f t="shared" si="25"/>
        <v>07022</v>
      </c>
      <c r="G229" s="1" t="s">
        <v>486</v>
      </c>
      <c r="H229" s="3">
        <v>55.8</v>
      </c>
      <c r="I229" s="3">
        <v>43.8</v>
      </c>
      <c r="J229" s="3">
        <f t="shared" si="22"/>
        <v>49.8</v>
      </c>
      <c r="K229" s="1"/>
    </row>
    <row r="230" spans="1:11">
      <c r="A230" s="1">
        <v>9</v>
      </c>
      <c r="B230" s="1" t="s">
        <v>487</v>
      </c>
      <c r="C230" s="1" t="str">
        <f>"340403198602061413"</f>
        <v>340403198602061413</v>
      </c>
      <c r="D230" s="1" t="s">
        <v>1</v>
      </c>
      <c r="E230" s="2" t="s">
        <v>475</v>
      </c>
      <c r="F230" s="1" t="str">
        <f t="shared" si="25"/>
        <v>07022</v>
      </c>
      <c r="G230" s="1" t="s">
        <v>488</v>
      </c>
      <c r="H230" s="3">
        <v>53.8</v>
      </c>
      <c r="I230" s="3">
        <v>44.3</v>
      </c>
      <c r="J230" s="3">
        <f t="shared" si="22"/>
        <v>49.05</v>
      </c>
      <c r="K230" s="1"/>
    </row>
    <row r="231" spans="1:11">
      <c r="A231" s="1">
        <v>10</v>
      </c>
      <c r="B231" s="1" t="s">
        <v>489</v>
      </c>
      <c r="C231" s="1" t="str">
        <f>"340403199611041419"</f>
        <v>340403199611041419</v>
      </c>
      <c r="D231" s="1" t="s">
        <v>1</v>
      </c>
      <c r="E231" s="2" t="s">
        <v>478</v>
      </c>
      <c r="F231" s="1" t="str">
        <f t="shared" si="25"/>
        <v>07022</v>
      </c>
      <c r="G231" s="1" t="s">
        <v>490</v>
      </c>
      <c r="H231" s="3">
        <v>53.8</v>
      </c>
      <c r="I231" s="3">
        <v>43.8</v>
      </c>
      <c r="J231" s="3">
        <f t="shared" si="22"/>
        <v>48.8</v>
      </c>
      <c r="K231" s="1"/>
    </row>
  </sheetData>
  <mergeCells count="1">
    <mergeCell ref="K70:K71"/>
  </mergeCells>
  <phoneticPr fontId="1" type="noConversion"/>
  <pageMargins left="0.27" right="0.18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2017-08-31T09:32:57Z</cp:lastPrinted>
  <dcterms:created xsi:type="dcterms:W3CDTF">2017-08-29T02:58:37Z</dcterms:created>
  <dcterms:modified xsi:type="dcterms:W3CDTF">2017-08-31T09:32:59Z</dcterms:modified>
</cp:coreProperties>
</file>