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21600" windowHeight="9750"/>
  </bookViews>
  <sheets>
    <sheet name="Sheet1" sheetId="1" r:id="rId1"/>
  </sheets>
  <definedNames>
    <definedName name="_xlnm._FilterDatabase" localSheetId="0" hidden="1">Sheet1!$J$1:$J$151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" i="1"/>
  <c r="F132"/>
  <c r="F133"/>
  <c r="J141" l="1"/>
  <c r="F141"/>
  <c r="C141"/>
  <c r="J140"/>
  <c r="F140"/>
  <c r="C140"/>
  <c r="J139"/>
  <c r="F139"/>
  <c r="C139"/>
  <c r="J138"/>
  <c r="F138"/>
  <c r="C138"/>
  <c r="J137"/>
  <c r="F137"/>
  <c r="C137"/>
  <c r="J136"/>
  <c r="F136"/>
  <c r="C136"/>
  <c r="J135"/>
  <c r="F135"/>
  <c r="C135"/>
  <c r="J134"/>
  <c r="F134"/>
  <c r="C134"/>
  <c r="F11"/>
  <c r="F151" l="1"/>
  <c r="F109"/>
  <c r="F95"/>
  <c r="F96"/>
  <c r="F97"/>
  <c r="F98"/>
  <c r="F99"/>
  <c r="F50"/>
  <c r="F51"/>
  <c r="J150"/>
  <c r="F150"/>
  <c r="C150"/>
  <c r="J149"/>
  <c r="F149"/>
  <c r="C149"/>
  <c r="J148"/>
  <c r="F148"/>
  <c r="C148"/>
  <c r="J147"/>
  <c r="F147"/>
  <c r="C147"/>
  <c r="J146"/>
  <c r="F146"/>
  <c r="C146"/>
  <c r="J145"/>
  <c r="F145"/>
  <c r="C145"/>
  <c r="J144"/>
  <c r="F144"/>
  <c r="C144"/>
  <c r="J143"/>
  <c r="F143"/>
  <c r="C143"/>
  <c r="J142"/>
  <c r="F142"/>
  <c r="C142"/>
  <c r="J130"/>
  <c r="F130"/>
  <c r="C130"/>
  <c r="J129"/>
  <c r="F129"/>
  <c r="C129"/>
  <c r="J128"/>
  <c r="F128"/>
  <c r="C128"/>
  <c r="J127"/>
  <c r="F127"/>
  <c r="C127"/>
  <c r="J126"/>
  <c r="F126"/>
  <c r="C126"/>
  <c r="J125"/>
  <c r="F125"/>
  <c r="C125"/>
  <c r="J124"/>
  <c r="F124"/>
  <c r="C124"/>
  <c r="J123"/>
  <c r="F123"/>
  <c r="C123"/>
  <c r="J122"/>
  <c r="F122"/>
  <c r="C122"/>
  <c r="J121"/>
  <c r="F121"/>
  <c r="C121"/>
  <c r="J120"/>
  <c r="F120"/>
  <c r="C120"/>
  <c r="J119"/>
  <c r="F119"/>
  <c r="C119"/>
  <c r="J118"/>
  <c r="F118"/>
  <c r="C118"/>
  <c r="J117"/>
  <c r="F117"/>
  <c r="C117"/>
  <c r="J116"/>
  <c r="F116"/>
  <c r="C116"/>
  <c r="J115"/>
  <c r="F115"/>
  <c r="C115"/>
  <c r="J114"/>
  <c r="F114"/>
  <c r="C114"/>
  <c r="J113"/>
  <c r="F113"/>
  <c r="C113"/>
  <c r="J112"/>
  <c r="F112"/>
  <c r="C112"/>
  <c r="J111"/>
  <c r="F111"/>
  <c r="C111"/>
  <c r="J110"/>
  <c r="F110"/>
  <c r="C110"/>
  <c r="J108"/>
  <c r="F108"/>
  <c r="C108"/>
  <c r="J107"/>
  <c r="F107"/>
  <c r="C107"/>
  <c r="J106"/>
  <c r="F106"/>
  <c r="C106"/>
  <c r="J105"/>
  <c r="F105"/>
  <c r="C105"/>
  <c r="J104"/>
  <c r="F104"/>
  <c r="C104"/>
  <c r="J103"/>
  <c r="F103"/>
  <c r="C103"/>
  <c r="J102"/>
  <c r="F102"/>
  <c r="C102"/>
  <c r="J101"/>
  <c r="F101"/>
  <c r="C101"/>
  <c r="J100"/>
  <c r="F100"/>
  <c r="C100"/>
  <c r="J94"/>
  <c r="F94"/>
  <c r="C94"/>
  <c r="J93"/>
  <c r="F93"/>
  <c r="C93"/>
  <c r="J92"/>
  <c r="F92"/>
  <c r="C92"/>
  <c r="J91"/>
  <c r="F91"/>
  <c r="C91"/>
  <c r="J90"/>
  <c r="F90"/>
  <c r="C90"/>
  <c r="J89"/>
  <c r="F89"/>
  <c r="C89"/>
  <c r="J88"/>
  <c r="F88"/>
  <c r="C88"/>
  <c r="J87"/>
  <c r="F87"/>
  <c r="C87"/>
  <c r="J86"/>
  <c r="F86"/>
  <c r="C86"/>
  <c r="J85"/>
  <c r="F85"/>
  <c r="C85"/>
  <c r="J84"/>
  <c r="F84"/>
  <c r="C84"/>
  <c r="J83"/>
  <c r="F83"/>
  <c r="C83"/>
  <c r="J82"/>
  <c r="F82"/>
  <c r="C82"/>
  <c r="J81"/>
  <c r="F81"/>
  <c r="C81"/>
  <c r="J80"/>
  <c r="F80"/>
  <c r="C80"/>
  <c r="J79"/>
  <c r="F79"/>
  <c r="C79"/>
  <c r="J78"/>
  <c r="F78"/>
  <c r="C78"/>
  <c r="J77"/>
  <c r="F77"/>
  <c r="C77"/>
  <c r="J76"/>
  <c r="F76"/>
  <c r="C76"/>
  <c r="J75"/>
  <c r="F75"/>
  <c r="C75"/>
  <c r="J74"/>
  <c r="F74"/>
  <c r="C74"/>
  <c r="J73"/>
  <c r="F73"/>
  <c r="C73"/>
  <c r="J72"/>
  <c r="F72"/>
  <c r="C72"/>
  <c r="J71"/>
  <c r="F71"/>
  <c r="C71"/>
  <c r="J70"/>
  <c r="F70"/>
  <c r="C70"/>
  <c r="J69"/>
  <c r="F69"/>
  <c r="C69"/>
  <c r="J68"/>
  <c r="F68"/>
  <c r="C68"/>
  <c r="J67"/>
  <c r="F67"/>
  <c r="C67"/>
  <c r="J66"/>
  <c r="F66"/>
  <c r="C66"/>
  <c r="J65"/>
  <c r="F65"/>
  <c r="C65"/>
  <c r="J64"/>
  <c r="F64"/>
  <c r="C64"/>
  <c r="J63"/>
  <c r="F63"/>
  <c r="C63"/>
  <c r="J62"/>
  <c r="F62"/>
  <c r="C62"/>
  <c r="J61"/>
  <c r="F61"/>
  <c r="C61"/>
  <c r="J60"/>
  <c r="F60"/>
  <c r="C60"/>
  <c r="J59"/>
  <c r="F59"/>
  <c r="C59"/>
  <c r="J58"/>
  <c r="F58"/>
  <c r="C58"/>
  <c r="J57"/>
  <c r="F57"/>
  <c r="C57"/>
  <c r="J56"/>
  <c r="F56"/>
  <c r="C56"/>
  <c r="J55"/>
  <c r="F55"/>
  <c r="C55"/>
  <c r="J54"/>
  <c r="F54"/>
  <c r="C54"/>
  <c r="J53"/>
  <c r="F53"/>
  <c r="C53"/>
  <c r="J52"/>
  <c r="F52"/>
  <c r="C52"/>
  <c r="J49"/>
  <c r="F49"/>
  <c r="C49"/>
  <c r="J48"/>
  <c r="F48"/>
  <c r="C48"/>
  <c r="J47"/>
  <c r="F47"/>
  <c r="C47"/>
  <c r="J46"/>
  <c r="F46"/>
  <c r="C46"/>
  <c r="J45"/>
  <c r="F45"/>
  <c r="C45"/>
  <c r="J44"/>
  <c r="F44"/>
  <c r="C44"/>
  <c r="J43"/>
  <c r="F43"/>
  <c r="C43"/>
  <c r="J42"/>
  <c r="F42"/>
  <c r="C42"/>
  <c r="J41"/>
  <c r="F41"/>
  <c r="C41"/>
  <c r="J40"/>
  <c r="F40"/>
  <c r="C40"/>
  <c r="J39"/>
  <c r="F39"/>
  <c r="C39"/>
  <c r="J38"/>
  <c r="F38"/>
  <c r="C38"/>
  <c r="J37"/>
  <c r="F37"/>
  <c r="C37"/>
  <c r="J36"/>
  <c r="F36"/>
  <c r="C36"/>
  <c r="J35"/>
  <c r="F35"/>
  <c r="C35"/>
  <c r="J34"/>
  <c r="F34"/>
  <c r="C34"/>
  <c r="J33"/>
  <c r="F33"/>
  <c r="C33"/>
  <c r="J32"/>
  <c r="F32"/>
  <c r="C32"/>
  <c r="J31"/>
  <c r="F31"/>
  <c r="C31"/>
  <c r="J30"/>
  <c r="F30"/>
  <c r="C30"/>
  <c r="J29"/>
  <c r="F29"/>
  <c r="C29"/>
  <c r="J28"/>
  <c r="F28"/>
  <c r="C28"/>
  <c r="J27"/>
  <c r="F27"/>
  <c r="C27"/>
  <c r="J26"/>
  <c r="F26"/>
  <c r="C26"/>
  <c r="J25"/>
  <c r="F25"/>
  <c r="C25"/>
  <c r="J24"/>
  <c r="F24"/>
  <c r="C24"/>
  <c r="J23"/>
  <c r="F23"/>
  <c r="C23"/>
  <c r="J22"/>
  <c r="F22"/>
  <c r="C22"/>
  <c r="J21"/>
  <c r="F21"/>
  <c r="C21"/>
  <c r="J20"/>
  <c r="F20"/>
  <c r="C20"/>
  <c r="J19"/>
  <c r="F19"/>
  <c r="C19"/>
  <c r="J18"/>
  <c r="F18"/>
  <c r="C18"/>
  <c r="J17"/>
  <c r="F17"/>
  <c r="C17"/>
  <c r="J16"/>
  <c r="F16"/>
  <c r="C16"/>
  <c r="J15"/>
  <c r="F15"/>
  <c r="C15"/>
  <c r="J14"/>
  <c r="F14"/>
  <c r="C14"/>
  <c r="J13"/>
  <c r="F13"/>
  <c r="C13"/>
  <c r="J12"/>
  <c r="F12"/>
  <c r="C12"/>
  <c r="J10"/>
  <c r="F10"/>
  <c r="C10"/>
  <c r="J9"/>
  <c r="F9"/>
  <c r="C9"/>
  <c r="J8"/>
  <c r="F8"/>
  <c r="C8"/>
  <c r="J7"/>
  <c r="F7"/>
  <c r="C7"/>
  <c r="J6"/>
  <c r="F6"/>
  <c r="C6"/>
  <c r="J5"/>
  <c r="F5"/>
  <c r="C5"/>
  <c r="J4"/>
  <c r="F4"/>
  <c r="C4"/>
  <c r="J3"/>
  <c r="F3"/>
  <c r="C3"/>
  <c r="J2"/>
  <c r="F2"/>
  <c r="C2"/>
</calcChain>
</file>

<file path=xl/sharedStrings.xml><?xml version="1.0" encoding="utf-8"?>
<sst xmlns="http://schemas.openxmlformats.org/spreadsheetml/2006/main" count="593" uniqueCount="327">
  <si>
    <t>李虎</t>
  </si>
  <si>
    <t>男</t>
  </si>
  <si>
    <t>大通公安分局乡镇派出所-A岗</t>
    <phoneticPr fontId="2" type="noConversion"/>
  </si>
  <si>
    <t>2017021302</t>
  </si>
  <si>
    <t>苏山</t>
  </si>
  <si>
    <t>2017021305</t>
  </si>
  <si>
    <t>钱文成</t>
  </si>
  <si>
    <t>2017021306</t>
  </si>
  <si>
    <t>程国祉</t>
  </si>
  <si>
    <t>2017021308</t>
  </si>
  <si>
    <t>万成雨</t>
  </si>
  <si>
    <t>大通公安分局乡镇派出所-B岗</t>
    <phoneticPr fontId="2" type="noConversion"/>
  </si>
  <si>
    <t>2017021311</t>
  </si>
  <si>
    <t>王琪</t>
  </si>
  <si>
    <t>2017021309</t>
  </si>
  <si>
    <t>李攀</t>
  </si>
  <si>
    <t>大通公安分局乡镇派出所-B岗</t>
    <phoneticPr fontId="2" type="noConversion"/>
  </si>
  <si>
    <t>2017021312</t>
  </si>
  <si>
    <t>吴凯</t>
  </si>
  <si>
    <t>大通公安分局乡镇派出所-B岗</t>
    <phoneticPr fontId="2" type="noConversion"/>
  </si>
  <si>
    <t>2017021314</t>
  </si>
  <si>
    <t>王宗强</t>
  </si>
  <si>
    <t>大通公安分局乡镇派出所-B岗</t>
    <phoneticPr fontId="2" type="noConversion"/>
  </si>
  <si>
    <t>2017021313</t>
  </si>
  <si>
    <t>庞健</t>
  </si>
  <si>
    <t>田家庵公安分局乡镇派出所-A岗</t>
    <phoneticPr fontId="2" type="noConversion"/>
  </si>
  <si>
    <t>2017021326</t>
  </si>
  <si>
    <t>刘洋</t>
  </si>
  <si>
    <t>田家庵公安分局乡镇派出所-A岗</t>
    <phoneticPr fontId="2" type="noConversion"/>
  </si>
  <si>
    <t>2017021407</t>
  </si>
  <si>
    <t>赵宇</t>
  </si>
  <si>
    <t>2017021406</t>
  </si>
  <si>
    <t>王帅</t>
  </si>
  <si>
    <t>2017021416</t>
  </si>
  <si>
    <t>营浩</t>
  </si>
  <si>
    <t>2017021320</t>
  </si>
  <si>
    <t>郑斌</t>
  </si>
  <si>
    <t>2017021408</t>
  </si>
  <si>
    <t>仇多明</t>
  </si>
  <si>
    <t>2017021415</t>
  </si>
  <si>
    <t>史华杰</t>
  </si>
  <si>
    <t>2017021330</t>
  </si>
  <si>
    <t>陈旭</t>
  </si>
  <si>
    <t>2017021323</t>
  </si>
  <si>
    <t>张正</t>
  </si>
  <si>
    <t>2017021404</t>
  </si>
  <si>
    <t>周陶</t>
  </si>
  <si>
    <t>2017021328</t>
  </si>
  <si>
    <t>王颜军</t>
  </si>
  <si>
    <t>2017021325</t>
  </si>
  <si>
    <t>宋鹏飞</t>
  </si>
  <si>
    <t>2017021319</t>
  </si>
  <si>
    <t>尹若成</t>
  </si>
  <si>
    <t>2017021324</t>
  </si>
  <si>
    <t>隗义恒</t>
  </si>
  <si>
    <t>2017021412</t>
  </si>
  <si>
    <t>胡宇昊</t>
  </si>
  <si>
    <t>2017021402</t>
  </si>
  <si>
    <t>邹旋</t>
  </si>
  <si>
    <t>2017021417</t>
  </si>
  <si>
    <t>刘瑞阳</t>
  </si>
  <si>
    <t>2017021411</t>
  </si>
  <si>
    <t>刘少杰</t>
  </si>
  <si>
    <t>2017021423</t>
  </si>
  <si>
    <t>陈健</t>
  </si>
  <si>
    <t>2017021424</t>
  </si>
  <si>
    <t>蔡洋洋</t>
  </si>
  <si>
    <t>田家庵公安分局乡镇派出所-B岗</t>
    <phoneticPr fontId="2" type="noConversion"/>
  </si>
  <si>
    <t>2017021427</t>
  </si>
  <si>
    <t>郭义军</t>
  </si>
  <si>
    <t>2017021505</t>
  </si>
  <si>
    <t>王春林</t>
  </si>
  <si>
    <t>2017021503</t>
  </si>
  <si>
    <t>罗旭东</t>
  </si>
  <si>
    <t>2017021426</t>
  </si>
  <si>
    <t>董文正</t>
  </si>
  <si>
    <t>2017021504</t>
  </si>
  <si>
    <t>李跃</t>
  </si>
  <si>
    <t>2017021428</t>
  </si>
  <si>
    <t>王龙</t>
  </si>
  <si>
    <t>2017021506</t>
  </si>
  <si>
    <t>李文汉</t>
  </si>
  <si>
    <t>2017021502</t>
  </si>
  <si>
    <t>李俊</t>
  </si>
  <si>
    <t>2017021501</t>
  </si>
  <si>
    <t>韩云龙</t>
  </si>
  <si>
    <t>2017021429</t>
  </si>
  <si>
    <t>缺考</t>
    <phoneticPr fontId="2" type="noConversion"/>
  </si>
  <si>
    <t>吴俊</t>
  </si>
  <si>
    <t>田家庵公安分局乡镇派出所-B岗</t>
    <phoneticPr fontId="2" type="noConversion"/>
  </si>
  <si>
    <t>2017021509</t>
  </si>
  <si>
    <t>张睿</t>
  </si>
  <si>
    <t>2017021513</t>
  </si>
  <si>
    <t>胡浩男</t>
  </si>
  <si>
    <t>田家庵公安分局乡镇派出所-B岗</t>
    <phoneticPr fontId="2" type="noConversion"/>
  </si>
  <si>
    <t>2017021507</t>
  </si>
  <si>
    <t>王卯</t>
  </si>
  <si>
    <t>田家庵公安分局乡镇派出所-B岗</t>
    <phoneticPr fontId="2" type="noConversion"/>
  </si>
  <si>
    <t>2017021508</t>
  </si>
  <si>
    <t>吴庆虎</t>
  </si>
  <si>
    <t>田家庵公安分局乡镇派出所-B岗</t>
    <phoneticPr fontId="2" type="noConversion"/>
  </si>
  <si>
    <t>2017021512</t>
  </si>
  <si>
    <t>时佳</t>
  </si>
  <si>
    <t>田家庵公安分局乡镇派出所-B岗</t>
    <phoneticPr fontId="2" type="noConversion"/>
  </si>
  <si>
    <t>2017021511</t>
  </si>
  <si>
    <t>张良帅</t>
  </si>
  <si>
    <t>田家庵公安分局乡镇派出所-B岗</t>
    <phoneticPr fontId="2" type="noConversion"/>
  </si>
  <si>
    <t>2017021510</t>
  </si>
  <si>
    <t>陈亮</t>
  </si>
  <si>
    <t>2017021514</t>
  </si>
  <si>
    <t>缺考</t>
    <phoneticPr fontId="2" type="noConversion"/>
  </si>
  <si>
    <t>缺</t>
    <phoneticPr fontId="1" type="noConversion"/>
  </si>
  <si>
    <t>邱亮</t>
  </si>
  <si>
    <t>谢家集公安分局乡镇派出所-A岗</t>
    <phoneticPr fontId="2" type="noConversion"/>
  </si>
  <si>
    <t>2017021602</t>
  </si>
  <si>
    <t>任明强</t>
  </si>
  <si>
    <t>谢家集公安分局乡镇派出所-A岗</t>
    <phoneticPr fontId="2" type="noConversion"/>
  </si>
  <si>
    <t>2017021616</t>
  </si>
  <si>
    <t>张锐</t>
  </si>
  <si>
    <t>2017021615</t>
  </si>
  <si>
    <t>张楠</t>
  </si>
  <si>
    <t>2017021524</t>
  </si>
  <si>
    <t>唐开伟</t>
  </si>
  <si>
    <t>2017021516</t>
  </si>
  <si>
    <t>洪兴华</t>
  </si>
  <si>
    <t>2017021601</t>
  </si>
  <si>
    <t>周贺</t>
  </si>
  <si>
    <t>2017021530</t>
  </si>
  <si>
    <t>胡恩泽</t>
  </si>
  <si>
    <t>2017021619</t>
  </si>
  <si>
    <t>张成</t>
  </si>
  <si>
    <t>2017021621</t>
  </si>
  <si>
    <t>张雪靠</t>
  </si>
  <si>
    <t>2017021523</t>
  </si>
  <si>
    <t>从兆文</t>
  </si>
  <si>
    <t>2017021517</t>
  </si>
  <si>
    <t>张磊</t>
  </si>
  <si>
    <t>2017021603</t>
  </si>
  <si>
    <t>闫玉乐</t>
  </si>
  <si>
    <t>2017021611</t>
  </si>
  <si>
    <t>储士灿</t>
  </si>
  <si>
    <t>2017021609</t>
  </si>
  <si>
    <t>毕瑞</t>
  </si>
  <si>
    <t>2017021520</t>
  </si>
  <si>
    <t>李鹏</t>
  </si>
  <si>
    <t>2017021522</t>
  </si>
  <si>
    <t>黄敬根</t>
  </si>
  <si>
    <t>2017021606</t>
  </si>
  <si>
    <t>程龙</t>
  </si>
  <si>
    <t>2017021519</t>
  </si>
  <si>
    <t>翟山峰</t>
  </si>
  <si>
    <t>2017021529</t>
  </si>
  <si>
    <t>赵阳</t>
  </si>
  <si>
    <t>2017021605</t>
  </si>
  <si>
    <t>李浩</t>
  </si>
  <si>
    <t>2017021613</t>
  </si>
  <si>
    <t>李翼宏</t>
  </si>
  <si>
    <t>2017021528</t>
  </si>
  <si>
    <t>纪多全</t>
  </si>
  <si>
    <t>2017021604</t>
  </si>
  <si>
    <t>林健</t>
  </si>
  <si>
    <t>2017021608</t>
  </si>
  <si>
    <t>王辉</t>
  </si>
  <si>
    <t>谢家集公安分局乡镇派出所-B岗</t>
    <phoneticPr fontId="2" type="noConversion"/>
  </si>
  <si>
    <t>2017021628</t>
  </si>
  <si>
    <t>王琦</t>
  </si>
  <si>
    <t>2017021624</t>
  </si>
  <si>
    <t>杨飞</t>
  </si>
  <si>
    <t>2017021701</t>
  </si>
  <si>
    <t>邹鑫</t>
  </si>
  <si>
    <t>2017021706</t>
  </si>
  <si>
    <t>陈家帅</t>
  </si>
  <si>
    <t>2017021630</t>
  </si>
  <si>
    <t>应治松</t>
  </si>
  <si>
    <t>2017021625</t>
  </si>
  <si>
    <t>蔡鑫</t>
  </si>
  <si>
    <t>2017021707</t>
  </si>
  <si>
    <t>张路</t>
  </si>
  <si>
    <t>2017021708</t>
  </si>
  <si>
    <t>2017021626</t>
  </si>
  <si>
    <t>徐翔</t>
  </si>
  <si>
    <t>2017021702</t>
  </si>
  <si>
    <t>徐士杰</t>
  </si>
  <si>
    <t>2017021627</t>
  </si>
  <si>
    <t>闪射</t>
  </si>
  <si>
    <t>2017021629</t>
  </si>
  <si>
    <t>王蕾</t>
  </si>
  <si>
    <t>女</t>
  </si>
  <si>
    <t>谢家集公安分局乡镇派出所-B岗</t>
    <phoneticPr fontId="2" type="noConversion"/>
  </si>
  <si>
    <t>2017021715</t>
  </si>
  <si>
    <t>黄强</t>
  </si>
  <si>
    <t>2017021712</t>
  </si>
  <si>
    <t>黄何</t>
  </si>
  <si>
    <t>2017021711</t>
  </si>
  <si>
    <t>武帅</t>
  </si>
  <si>
    <t>谢家集公安分局乡镇派出所-B岗</t>
    <phoneticPr fontId="2" type="noConversion"/>
  </si>
  <si>
    <t>2017021710</t>
  </si>
  <si>
    <t>孙勇豹</t>
  </si>
  <si>
    <t>谢家集公安分局乡镇派出所-B岗</t>
    <phoneticPr fontId="2" type="noConversion"/>
  </si>
  <si>
    <t>2017021709</t>
  </si>
  <si>
    <t>陈奇</t>
  </si>
  <si>
    <t>谢家集公安分局乡镇派出所-B岗</t>
    <phoneticPr fontId="2" type="noConversion"/>
  </si>
  <si>
    <t>2017021713</t>
  </si>
  <si>
    <t>赵艺</t>
  </si>
  <si>
    <t>谢家集公安分局乡镇派出所-B岗</t>
    <phoneticPr fontId="2" type="noConversion"/>
  </si>
  <si>
    <t>2017021714</t>
  </si>
  <si>
    <t>李文俊</t>
  </si>
  <si>
    <t>八公山公安分局乡镇派出所-A岗</t>
    <phoneticPr fontId="2" type="noConversion"/>
  </si>
  <si>
    <t>2017021718</t>
  </si>
  <si>
    <t>袁惠</t>
  </si>
  <si>
    <t>八公山公安分局乡镇派出所-A岗</t>
    <phoneticPr fontId="2" type="noConversion"/>
  </si>
  <si>
    <t>2017021716</t>
  </si>
  <si>
    <t>王新开</t>
  </si>
  <si>
    <t>2017021719</t>
  </si>
  <si>
    <t>于治成</t>
  </si>
  <si>
    <t>2017021717</t>
  </si>
  <si>
    <t>何家豪</t>
  </si>
  <si>
    <t>八公山公安分局乡镇派出所-B岗</t>
    <phoneticPr fontId="2" type="noConversion"/>
  </si>
  <si>
    <t>2017021721</t>
  </si>
  <si>
    <t>胡奇</t>
  </si>
  <si>
    <t>2017021720</t>
  </si>
  <si>
    <t>姚凯元</t>
  </si>
  <si>
    <t>八公山公安分局乡镇派出所-B岗</t>
    <phoneticPr fontId="2" type="noConversion"/>
  </si>
  <si>
    <t>2017021724</t>
  </si>
  <si>
    <t>朱守卫</t>
  </si>
  <si>
    <t>2017021722</t>
  </si>
  <si>
    <t>陈礼鹏</t>
  </si>
  <si>
    <t>2017021723</t>
  </si>
  <si>
    <t>潘士才</t>
  </si>
  <si>
    <t>潘集公安分局乡镇派出所-A岗</t>
    <phoneticPr fontId="2" type="noConversion"/>
  </si>
  <si>
    <t>2017021806</t>
  </si>
  <si>
    <t>聂琪琪</t>
  </si>
  <si>
    <t>2017021729</t>
  </si>
  <si>
    <t>胡振</t>
  </si>
  <si>
    <t>2017021801</t>
  </si>
  <si>
    <t>李权</t>
  </si>
  <si>
    <t>2017021727</t>
  </si>
  <si>
    <t>陈烨</t>
  </si>
  <si>
    <t>2017021807</t>
  </si>
  <si>
    <t>宋俊成</t>
  </si>
  <si>
    <t>2017021730</t>
  </si>
  <si>
    <t>李东民</t>
  </si>
  <si>
    <t>2017021808</t>
  </si>
  <si>
    <t>许廷</t>
  </si>
  <si>
    <t>潘集公安分局乡镇派出所-A岗</t>
    <phoneticPr fontId="2" type="noConversion"/>
  </si>
  <si>
    <t>2017021725</t>
  </si>
  <si>
    <t>郑超</t>
  </si>
  <si>
    <t>2017021805</t>
  </si>
  <si>
    <t>朱浩</t>
  </si>
  <si>
    <t>2017021728</t>
  </si>
  <si>
    <t>陈怀坤</t>
  </si>
  <si>
    <t>2017021726</t>
  </si>
  <si>
    <t>李振亚</t>
  </si>
  <si>
    <t>2017021804</t>
  </si>
  <si>
    <t>吴金波</t>
  </si>
  <si>
    <t>潘集公安分局乡镇派出所-B岗</t>
    <phoneticPr fontId="2" type="noConversion"/>
  </si>
  <si>
    <t>2017021815</t>
  </si>
  <si>
    <t>王怀伟</t>
  </si>
  <si>
    <t>潘集公安分局乡镇派出所-B岗</t>
    <phoneticPr fontId="2" type="noConversion"/>
  </si>
  <si>
    <t>2017021809</t>
  </si>
  <si>
    <t>苏泽</t>
  </si>
  <si>
    <t>潘集公安分局乡镇派出所-B岗</t>
    <phoneticPr fontId="2" type="noConversion"/>
  </si>
  <si>
    <t>2017021813</t>
  </si>
  <si>
    <t>杨耀文</t>
  </si>
  <si>
    <t>潘集公安分局乡镇派出所-B岗</t>
    <phoneticPr fontId="2" type="noConversion"/>
  </si>
  <si>
    <t>2017021811</t>
  </si>
  <si>
    <t>徐明</t>
  </si>
  <si>
    <t>2017021816</t>
  </si>
  <si>
    <t>马占要</t>
  </si>
  <si>
    <t>2017021810</t>
  </si>
  <si>
    <t>刘东旭</t>
  </si>
  <si>
    <t>潘集公安分局乡镇派出所-B岗</t>
    <phoneticPr fontId="2" type="noConversion"/>
  </si>
  <si>
    <t>2017021820</t>
  </si>
  <si>
    <t>李寻</t>
  </si>
  <si>
    <t>2017021819</t>
  </si>
  <si>
    <t>杨二虎</t>
  </si>
  <si>
    <t>2017021818</t>
  </si>
  <si>
    <t>孙旭</t>
  </si>
  <si>
    <t>2017021830</t>
  </si>
  <si>
    <t>牛牧</t>
  </si>
  <si>
    <t>2017021821</t>
  </si>
  <si>
    <t>刘苗苗</t>
  </si>
  <si>
    <t>2017021906</t>
  </si>
  <si>
    <t>万崇</t>
  </si>
  <si>
    <t>2017021822</t>
  </si>
  <si>
    <t>鲍立</t>
  </si>
  <si>
    <t>毛集公安分局乡镇派出所-B岗</t>
    <phoneticPr fontId="2" type="noConversion"/>
  </si>
  <si>
    <t>2017021910</t>
  </si>
  <si>
    <t>杜义</t>
  </si>
  <si>
    <t>2017021911</t>
  </si>
  <si>
    <t>王振兴</t>
  </si>
  <si>
    <t>2017021908</t>
  </si>
  <si>
    <t>凡春杭</t>
  </si>
  <si>
    <t>2017021907</t>
  </si>
  <si>
    <t>章宝玉</t>
  </si>
  <si>
    <t>毛集公安分局乡镇派出所-B岗</t>
    <phoneticPr fontId="2" type="noConversion"/>
  </si>
  <si>
    <t>2017021912</t>
  </si>
  <si>
    <t>魏鑫</t>
  </si>
  <si>
    <t>2017021915</t>
  </si>
  <si>
    <t>郭靖</t>
  </si>
  <si>
    <t>2017021914</t>
  </si>
  <si>
    <t>李响</t>
  </si>
  <si>
    <t>2017021916</t>
  </si>
  <si>
    <t>陈牛</t>
  </si>
  <si>
    <t>2017021913</t>
  </si>
  <si>
    <t>序号</t>
    <phoneticPr fontId="1" type="noConversion"/>
  </si>
  <si>
    <t>姓名</t>
    <phoneticPr fontId="2" type="noConversion"/>
  </si>
  <si>
    <t>身份证号</t>
    <phoneticPr fontId="2" type="noConversion"/>
  </si>
  <si>
    <t>性别</t>
    <phoneticPr fontId="2" type="noConversion"/>
  </si>
  <si>
    <t>岗位名称</t>
    <phoneticPr fontId="2" type="noConversion"/>
  </si>
  <si>
    <t>岗位代码</t>
    <phoneticPr fontId="2" type="noConversion"/>
  </si>
  <si>
    <t>准考证号</t>
  </si>
  <si>
    <t>备注</t>
    <phoneticPr fontId="2" type="noConversion"/>
  </si>
  <si>
    <t>缺</t>
    <phoneticPr fontId="1" type="noConversion"/>
  </si>
  <si>
    <t>毛集公安分局乡镇派出所-A岗</t>
    <phoneticPr fontId="2" type="noConversion"/>
  </si>
  <si>
    <t>张岩岩</t>
  </si>
  <si>
    <t>2017021827</t>
  </si>
  <si>
    <t>朱伟缘</t>
  </si>
  <si>
    <t>2017021905</t>
  </si>
  <si>
    <t>陈备</t>
  </si>
  <si>
    <t>2017021903</t>
  </si>
  <si>
    <t>张成名</t>
  </si>
  <si>
    <t>2017021825</t>
  </si>
  <si>
    <t>低于40分</t>
    <phoneticPr fontId="1" type="noConversion"/>
  </si>
  <si>
    <t>职业能
力测试</t>
    <phoneticPr fontId="2" type="noConversion"/>
  </si>
  <si>
    <t>合成
成绩</t>
    <phoneticPr fontId="2" type="noConversion"/>
  </si>
  <si>
    <t>公共
知识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</si>
</sst>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indexed="10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  <xf numFmtId="176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51"/>
  <sheetViews>
    <sheetView tabSelected="1" topLeftCell="A13" workbookViewId="0">
      <selection activeCell="N101" sqref="N101"/>
    </sheetView>
  </sheetViews>
  <sheetFormatPr defaultRowHeight="13.5"/>
  <cols>
    <col min="1" max="1" width="5.25" style="5" bestFit="1" customWidth="1"/>
    <col min="2" max="2" width="7.125" bestFit="1" customWidth="1"/>
    <col min="3" max="3" width="20.5" bestFit="1" customWidth="1"/>
    <col min="4" max="4" width="5.25" customWidth="1"/>
    <col min="5" max="5" width="0.125" customWidth="1"/>
    <col min="7" max="7" width="11.625" bestFit="1" customWidth="1"/>
    <col min="8" max="10" width="7.5" bestFit="1" customWidth="1"/>
    <col min="11" max="11" width="9.125" bestFit="1" customWidth="1"/>
  </cols>
  <sheetData>
    <row r="1" spans="1:13" ht="27">
      <c r="A1" s="1" t="s">
        <v>305</v>
      </c>
      <c r="B1" s="1" t="s">
        <v>306</v>
      </c>
      <c r="C1" s="1" t="s">
        <v>307</v>
      </c>
      <c r="D1" s="1" t="s">
        <v>308</v>
      </c>
      <c r="E1" s="2" t="s">
        <v>309</v>
      </c>
      <c r="F1" s="1" t="s">
        <v>310</v>
      </c>
      <c r="G1" s="6" t="s">
        <v>311</v>
      </c>
      <c r="H1" s="15" t="s">
        <v>326</v>
      </c>
      <c r="I1" s="15" t="s">
        <v>324</v>
      </c>
      <c r="J1" s="15" t="s">
        <v>325</v>
      </c>
      <c r="K1" s="1" t="s">
        <v>312</v>
      </c>
    </row>
    <row r="2" spans="1:13" ht="14.25">
      <c r="A2" s="1">
        <v>1</v>
      </c>
      <c r="B2" s="1" t="s">
        <v>0</v>
      </c>
      <c r="C2" s="1" t="str">
        <f>"34040219901006001X"</f>
        <v>34040219901006001X</v>
      </c>
      <c r="D2" s="1" t="s">
        <v>1</v>
      </c>
      <c r="E2" s="2" t="s">
        <v>2</v>
      </c>
      <c r="F2" s="1" t="str">
        <f t="shared" ref="F2:F5" si="0">"07023"</f>
        <v>07023</v>
      </c>
      <c r="G2" s="1" t="s">
        <v>3</v>
      </c>
      <c r="H2" s="3">
        <v>59.6</v>
      </c>
      <c r="I2" s="3">
        <v>65.400000000000006</v>
      </c>
      <c r="J2" s="3">
        <f t="shared" ref="J2:J49" si="1">H2*0.5+I2*0.5</f>
        <v>62.5</v>
      </c>
      <c r="K2" s="1"/>
      <c r="M2" s="4"/>
    </row>
    <row r="3" spans="1:13">
      <c r="A3" s="1">
        <v>2</v>
      </c>
      <c r="B3" s="1" t="s">
        <v>4</v>
      </c>
      <c r="C3" s="1" t="str">
        <f>"340402199203040613"</f>
        <v>340402199203040613</v>
      </c>
      <c r="D3" s="1" t="s">
        <v>1</v>
      </c>
      <c r="E3" s="2" t="s">
        <v>2</v>
      </c>
      <c r="F3" s="1" t="str">
        <f t="shared" si="0"/>
        <v>07023</v>
      </c>
      <c r="G3" s="1" t="s">
        <v>5</v>
      </c>
      <c r="H3" s="3">
        <v>57</v>
      </c>
      <c r="I3" s="3">
        <v>64</v>
      </c>
      <c r="J3" s="3">
        <f t="shared" si="1"/>
        <v>60.5</v>
      </c>
      <c r="K3" s="1"/>
    </row>
    <row r="4" spans="1:13">
      <c r="A4" s="1">
        <v>3</v>
      </c>
      <c r="B4" s="1" t="s">
        <v>6</v>
      </c>
      <c r="C4" s="1" t="str">
        <f>"340402199202020450"</f>
        <v>340402199202020450</v>
      </c>
      <c r="D4" s="1" t="s">
        <v>1</v>
      </c>
      <c r="E4" s="2" t="s">
        <v>2</v>
      </c>
      <c r="F4" s="1" t="str">
        <f t="shared" si="0"/>
        <v>07023</v>
      </c>
      <c r="G4" s="1" t="s">
        <v>7</v>
      </c>
      <c r="H4" s="3">
        <v>52.4</v>
      </c>
      <c r="I4" s="3">
        <v>44.6</v>
      </c>
      <c r="J4" s="3">
        <f t="shared" si="1"/>
        <v>48.5</v>
      </c>
      <c r="K4" s="1"/>
    </row>
    <row r="5" spans="1:13">
      <c r="A5" s="1">
        <v>4</v>
      </c>
      <c r="B5" s="1" t="s">
        <v>8</v>
      </c>
      <c r="C5" s="1" t="str">
        <f>"340404199311052219"</f>
        <v>340404199311052219</v>
      </c>
      <c r="D5" s="1" t="s">
        <v>1</v>
      </c>
      <c r="E5" s="2" t="s">
        <v>2</v>
      </c>
      <c r="F5" s="1" t="str">
        <f t="shared" si="0"/>
        <v>07023</v>
      </c>
      <c r="G5" s="1" t="s">
        <v>9</v>
      </c>
      <c r="H5" s="3">
        <v>43.6</v>
      </c>
      <c r="I5" s="3">
        <v>50.8</v>
      </c>
      <c r="J5" s="3">
        <f t="shared" si="1"/>
        <v>47.2</v>
      </c>
      <c r="K5" s="1"/>
    </row>
    <row r="6" spans="1:13">
      <c r="A6" s="1">
        <v>1</v>
      </c>
      <c r="B6" s="1" t="s">
        <v>10</v>
      </c>
      <c r="C6" s="1" t="str">
        <f>"340402199406300411"</f>
        <v>340402199406300411</v>
      </c>
      <c r="D6" s="1" t="s">
        <v>1</v>
      </c>
      <c r="E6" s="2" t="s">
        <v>11</v>
      </c>
      <c r="F6" s="1" t="str">
        <f>"07024"</f>
        <v>07024</v>
      </c>
      <c r="G6" s="1" t="s">
        <v>12</v>
      </c>
      <c r="H6" s="3">
        <v>40.200000000000003</v>
      </c>
      <c r="I6" s="3">
        <v>48.2</v>
      </c>
      <c r="J6" s="3">
        <f t="shared" si="1"/>
        <v>44.2</v>
      </c>
      <c r="K6" s="1"/>
    </row>
    <row r="7" spans="1:13" s="10" customFormat="1">
      <c r="A7" s="7">
        <v>2</v>
      </c>
      <c r="B7" s="7" t="s">
        <v>13</v>
      </c>
      <c r="C7" s="7" t="str">
        <f>"340404198303202411"</f>
        <v>340404198303202411</v>
      </c>
      <c r="D7" s="7" t="s">
        <v>1</v>
      </c>
      <c r="E7" s="8" t="s">
        <v>11</v>
      </c>
      <c r="F7" s="7" t="str">
        <f>"07024"</f>
        <v>07024</v>
      </c>
      <c r="G7" s="7" t="s">
        <v>14</v>
      </c>
      <c r="H7" s="9">
        <v>51.8</v>
      </c>
      <c r="I7" s="9">
        <v>27</v>
      </c>
      <c r="J7" s="9">
        <f t="shared" si="1"/>
        <v>39.4</v>
      </c>
      <c r="K7" s="7" t="s">
        <v>323</v>
      </c>
    </row>
    <row r="8" spans="1:13">
      <c r="A8" s="1">
        <v>1</v>
      </c>
      <c r="B8" s="1" t="s">
        <v>15</v>
      </c>
      <c r="C8" s="1" t="str">
        <f>"342201199202174438"</f>
        <v>342201199202174438</v>
      </c>
      <c r="D8" s="1" t="s">
        <v>1</v>
      </c>
      <c r="E8" s="2" t="s">
        <v>16</v>
      </c>
      <c r="F8" s="1" t="str">
        <f>"07025"</f>
        <v>07025</v>
      </c>
      <c r="G8" s="1" t="s">
        <v>17</v>
      </c>
      <c r="H8" s="3">
        <v>58.2</v>
      </c>
      <c r="I8" s="3">
        <v>38</v>
      </c>
      <c r="J8" s="3">
        <f t="shared" si="1"/>
        <v>48.1</v>
      </c>
      <c r="K8" s="1"/>
    </row>
    <row r="9" spans="1:13">
      <c r="A9" s="1">
        <v>2</v>
      </c>
      <c r="B9" s="1" t="s">
        <v>18</v>
      </c>
      <c r="C9" s="1" t="str">
        <f>"340121198305078856"</f>
        <v>340121198305078856</v>
      </c>
      <c r="D9" s="1" t="s">
        <v>1</v>
      </c>
      <c r="E9" s="2" t="s">
        <v>19</v>
      </c>
      <c r="F9" s="1" t="str">
        <f>"07025"</f>
        <v>07025</v>
      </c>
      <c r="G9" s="1" t="s">
        <v>20</v>
      </c>
      <c r="H9" s="3">
        <v>52.6</v>
      </c>
      <c r="I9" s="3">
        <v>30.2</v>
      </c>
      <c r="J9" s="3">
        <f t="shared" si="1"/>
        <v>41.4</v>
      </c>
      <c r="K9" s="1"/>
    </row>
    <row r="10" spans="1:13" s="10" customFormat="1">
      <c r="A10" s="7">
        <v>3</v>
      </c>
      <c r="B10" s="7" t="s">
        <v>21</v>
      </c>
      <c r="C10" s="7" t="str">
        <f>"340402198404051410"</f>
        <v>340402198404051410</v>
      </c>
      <c r="D10" s="7" t="s">
        <v>1</v>
      </c>
      <c r="E10" s="8" t="s">
        <v>22</v>
      </c>
      <c r="F10" s="7" t="str">
        <f>"07025"</f>
        <v>07025</v>
      </c>
      <c r="G10" s="7" t="s">
        <v>23</v>
      </c>
      <c r="H10" s="9">
        <v>32.200000000000003</v>
      </c>
      <c r="I10" s="9">
        <v>31.6</v>
      </c>
      <c r="J10" s="9">
        <f t="shared" si="1"/>
        <v>31.900000000000002</v>
      </c>
      <c r="K10" s="7" t="s">
        <v>323</v>
      </c>
    </row>
    <row r="11" spans="1:13" s="10" customFormat="1">
      <c r="A11" s="7">
        <v>4</v>
      </c>
      <c r="B11" s="7" t="s">
        <v>313</v>
      </c>
      <c r="C11" s="7"/>
      <c r="D11" s="7"/>
      <c r="E11" s="8"/>
      <c r="F11" s="7" t="str">
        <f>"07025"</f>
        <v>07025</v>
      </c>
      <c r="G11" s="7"/>
      <c r="H11" s="9"/>
      <c r="I11" s="9"/>
      <c r="J11" s="9"/>
      <c r="K11" s="7"/>
    </row>
    <row r="12" spans="1:13">
      <c r="A12" s="1">
        <v>1</v>
      </c>
      <c r="B12" s="1" t="s">
        <v>24</v>
      </c>
      <c r="C12" s="1" t="str">
        <f>"340121199405042230"</f>
        <v>340121199405042230</v>
      </c>
      <c r="D12" s="1" t="s">
        <v>1</v>
      </c>
      <c r="E12" s="2" t="s">
        <v>25</v>
      </c>
      <c r="F12" s="1" t="str">
        <f t="shared" ref="F12:F31" si="2">"07026"</f>
        <v>07026</v>
      </c>
      <c r="G12" s="1" t="s">
        <v>26</v>
      </c>
      <c r="H12" s="3">
        <v>69.8</v>
      </c>
      <c r="I12" s="3">
        <v>70.2</v>
      </c>
      <c r="J12" s="3">
        <f t="shared" si="1"/>
        <v>70</v>
      </c>
      <c r="K12" s="1"/>
    </row>
    <row r="13" spans="1:13">
      <c r="A13" s="1">
        <v>2</v>
      </c>
      <c r="B13" s="1" t="s">
        <v>27</v>
      </c>
      <c r="C13" s="1" t="str">
        <f>"340405199407080616"</f>
        <v>340405199407080616</v>
      </c>
      <c r="D13" s="1" t="s">
        <v>1</v>
      </c>
      <c r="E13" s="2" t="s">
        <v>28</v>
      </c>
      <c r="F13" s="1" t="str">
        <f t="shared" si="2"/>
        <v>07026</v>
      </c>
      <c r="G13" s="1" t="s">
        <v>29</v>
      </c>
      <c r="H13" s="3">
        <v>68.8</v>
      </c>
      <c r="I13" s="3">
        <v>70.8</v>
      </c>
      <c r="J13" s="3">
        <f t="shared" si="1"/>
        <v>69.8</v>
      </c>
      <c r="K13" s="1"/>
    </row>
    <row r="14" spans="1:13">
      <c r="A14" s="1">
        <v>3</v>
      </c>
      <c r="B14" s="1" t="s">
        <v>30</v>
      </c>
      <c r="C14" s="1" t="str">
        <f>"340403199009132617"</f>
        <v>340403199009132617</v>
      </c>
      <c r="D14" s="1" t="s">
        <v>1</v>
      </c>
      <c r="E14" s="2" t="s">
        <v>28</v>
      </c>
      <c r="F14" s="1" t="str">
        <f t="shared" si="2"/>
        <v>07026</v>
      </c>
      <c r="G14" s="1" t="s">
        <v>31</v>
      </c>
      <c r="H14" s="3">
        <v>67.400000000000006</v>
      </c>
      <c r="I14" s="3">
        <v>57</v>
      </c>
      <c r="J14" s="3">
        <f t="shared" si="1"/>
        <v>62.2</v>
      </c>
      <c r="K14" s="1"/>
    </row>
    <row r="15" spans="1:13">
      <c r="A15" s="1">
        <v>4</v>
      </c>
      <c r="B15" s="1" t="s">
        <v>32</v>
      </c>
      <c r="C15" s="1" t="str">
        <f>"340404199409080613"</f>
        <v>340404199409080613</v>
      </c>
      <c r="D15" s="1" t="s">
        <v>1</v>
      </c>
      <c r="E15" s="2" t="s">
        <v>28</v>
      </c>
      <c r="F15" s="1" t="str">
        <f t="shared" si="2"/>
        <v>07026</v>
      </c>
      <c r="G15" s="1" t="s">
        <v>33</v>
      </c>
      <c r="H15" s="3">
        <v>52.6</v>
      </c>
      <c r="I15" s="3">
        <v>69</v>
      </c>
      <c r="J15" s="3">
        <f t="shared" si="1"/>
        <v>60.8</v>
      </c>
      <c r="K15" s="1"/>
    </row>
    <row r="16" spans="1:13">
      <c r="A16" s="1">
        <v>5</v>
      </c>
      <c r="B16" s="1" t="s">
        <v>34</v>
      </c>
      <c r="C16" s="1" t="str">
        <f>"340403199207122217"</f>
        <v>340403199207122217</v>
      </c>
      <c r="D16" s="1" t="s">
        <v>1</v>
      </c>
      <c r="E16" s="2" t="s">
        <v>28</v>
      </c>
      <c r="F16" s="1" t="str">
        <f t="shared" si="2"/>
        <v>07026</v>
      </c>
      <c r="G16" s="1" t="s">
        <v>35</v>
      </c>
      <c r="H16" s="3">
        <v>57.8</v>
      </c>
      <c r="I16" s="3">
        <v>63.2</v>
      </c>
      <c r="J16" s="3">
        <f t="shared" si="1"/>
        <v>60.5</v>
      </c>
      <c r="K16" s="1"/>
    </row>
    <row r="17" spans="1:11">
      <c r="A17" s="1">
        <v>6</v>
      </c>
      <c r="B17" s="1" t="s">
        <v>36</v>
      </c>
      <c r="C17" s="1" t="str">
        <f>"340421198810125832"</f>
        <v>340421198810125832</v>
      </c>
      <c r="D17" s="1" t="s">
        <v>1</v>
      </c>
      <c r="E17" s="2" t="s">
        <v>28</v>
      </c>
      <c r="F17" s="1" t="str">
        <f t="shared" si="2"/>
        <v>07026</v>
      </c>
      <c r="G17" s="1" t="s">
        <v>37</v>
      </c>
      <c r="H17" s="3">
        <v>63.8</v>
      </c>
      <c r="I17" s="3">
        <v>55.8</v>
      </c>
      <c r="J17" s="3">
        <f t="shared" si="1"/>
        <v>59.8</v>
      </c>
      <c r="K17" s="1"/>
    </row>
    <row r="18" spans="1:11">
      <c r="A18" s="1">
        <v>7</v>
      </c>
      <c r="B18" s="1" t="s">
        <v>38</v>
      </c>
      <c r="C18" s="1" t="str">
        <f>"340403199308273612"</f>
        <v>340403199308273612</v>
      </c>
      <c r="D18" s="1" t="s">
        <v>1</v>
      </c>
      <c r="E18" s="2" t="s">
        <v>28</v>
      </c>
      <c r="F18" s="1" t="str">
        <f t="shared" si="2"/>
        <v>07026</v>
      </c>
      <c r="G18" s="1" t="s">
        <v>39</v>
      </c>
      <c r="H18" s="3">
        <v>60.6</v>
      </c>
      <c r="I18" s="3">
        <v>58.6</v>
      </c>
      <c r="J18" s="3">
        <f t="shared" si="1"/>
        <v>59.6</v>
      </c>
      <c r="K18" s="1"/>
    </row>
    <row r="19" spans="1:11">
      <c r="A19" s="1">
        <v>8</v>
      </c>
      <c r="B19" s="1" t="s">
        <v>40</v>
      </c>
      <c r="C19" s="1" t="str">
        <f>"340402199301220212"</f>
        <v>340402199301220212</v>
      </c>
      <c r="D19" s="1" t="s">
        <v>1</v>
      </c>
      <c r="E19" s="2" t="s">
        <v>28</v>
      </c>
      <c r="F19" s="1" t="str">
        <f t="shared" si="2"/>
        <v>07026</v>
      </c>
      <c r="G19" s="1" t="s">
        <v>41</v>
      </c>
      <c r="H19" s="3">
        <v>59.4</v>
      </c>
      <c r="I19" s="3">
        <v>59.1</v>
      </c>
      <c r="J19" s="3">
        <f t="shared" si="1"/>
        <v>59.25</v>
      </c>
      <c r="K19" s="1"/>
    </row>
    <row r="20" spans="1:11">
      <c r="A20" s="1">
        <v>9</v>
      </c>
      <c r="B20" s="1" t="s">
        <v>42</v>
      </c>
      <c r="C20" s="1" t="str">
        <f>"340403199203231416"</f>
        <v>340403199203231416</v>
      </c>
      <c r="D20" s="1" t="s">
        <v>1</v>
      </c>
      <c r="E20" s="2" t="s">
        <v>28</v>
      </c>
      <c r="F20" s="1" t="str">
        <f t="shared" si="2"/>
        <v>07026</v>
      </c>
      <c r="G20" s="1" t="s">
        <v>43</v>
      </c>
      <c r="H20" s="3">
        <v>51</v>
      </c>
      <c r="I20" s="3">
        <v>66.099999999999994</v>
      </c>
      <c r="J20" s="3">
        <f t="shared" si="1"/>
        <v>58.55</v>
      </c>
      <c r="K20" s="1"/>
    </row>
    <row r="21" spans="1:11">
      <c r="A21" s="1">
        <v>10</v>
      </c>
      <c r="B21" s="1" t="s">
        <v>44</v>
      </c>
      <c r="C21" s="1" t="str">
        <f>"340406199411200816"</f>
        <v>340406199411200816</v>
      </c>
      <c r="D21" s="1" t="s">
        <v>1</v>
      </c>
      <c r="E21" s="2" t="s">
        <v>28</v>
      </c>
      <c r="F21" s="1" t="str">
        <f t="shared" si="2"/>
        <v>07026</v>
      </c>
      <c r="G21" s="1" t="s">
        <v>45</v>
      </c>
      <c r="H21" s="3">
        <v>60.2</v>
      </c>
      <c r="I21" s="3">
        <v>56.7</v>
      </c>
      <c r="J21" s="3">
        <f t="shared" si="1"/>
        <v>58.45</v>
      </c>
      <c r="K21" s="1"/>
    </row>
    <row r="22" spans="1:11">
      <c r="A22" s="1">
        <v>11</v>
      </c>
      <c r="B22" s="1" t="s">
        <v>46</v>
      </c>
      <c r="C22" s="1" t="str">
        <f>"340402199511220210"</f>
        <v>340402199511220210</v>
      </c>
      <c r="D22" s="1" t="s">
        <v>1</v>
      </c>
      <c r="E22" s="2" t="s">
        <v>28</v>
      </c>
      <c r="F22" s="1" t="str">
        <f t="shared" si="2"/>
        <v>07026</v>
      </c>
      <c r="G22" s="1" t="s">
        <v>47</v>
      </c>
      <c r="H22" s="3">
        <v>61.8</v>
      </c>
      <c r="I22" s="3">
        <v>54</v>
      </c>
      <c r="J22" s="3">
        <f t="shared" si="1"/>
        <v>57.9</v>
      </c>
      <c r="K22" s="1"/>
    </row>
    <row r="23" spans="1:11">
      <c r="A23" s="1">
        <v>12</v>
      </c>
      <c r="B23" s="1" t="s">
        <v>48</v>
      </c>
      <c r="C23" s="1" t="str">
        <f>"340403199001100813"</f>
        <v>340403199001100813</v>
      </c>
      <c r="D23" s="1" t="s">
        <v>1</v>
      </c>
      <c r="E23" s="2" t="s">
        <v>28</v>
      </c>
      <c r="F23" s="1" t="str">
        <f t="shared" si="2"/>
        <v>07026</v>
      </c>
      <c r="G23" s="1" t="s">
        <v>49</v>
      </c>
      <c r="H23" s="3">
        <v>64</v>
      </c>
      <c r="I23" s="3">
        <v>50.7</v>
      </c>
      <c r="J23" s="3">
        <f t="shared" si="1"/>
        <v>57.35</v>
      </c>
      <c r="K23" s="1"/>
    </row>
    <row r="24" spans="1:11">
      <c r="A24" s="1">
        <v>13</v>
      </c>
      <c r="B24" s="1" t="s">
        <v>50</v>
      </c>
      <c r="C24" s="1" t="str">
        <f>"340403199107071213"</f>
        <v>340403199107071213</v>
      </c>
      <c r="D24" s="1" t="s">
        <v>1</v>
      </c>
      <c r="E24" s="2" t="s">
        <v>28</v>
      </c>
      <c r="F24" s="1" t="str">
        <f t="shared" si="2"/>
        <v>07026</v>
      </c>
      <c r="G24" s="1" t="s">
        <v>51</v>
      </c>
      <c r="H24" s="3">
        <v>55.2</v>
      </c>
      <c r="I24" s="3">
        <v>57.3</v>
      </c>
      <c r="J24" s="3">
        <f t="shared" si="1"/>
        <v>56.25</v>
      </c>
      <c r="K24" s="1"/>
    </row>
    <row r="25" spans="1:11">
      <c r="A25" s="1">
        <v>14</v>
      </c>
      <c r="B25" s="1" t="s">
        <v>52</v>
      </c>
      <c r="C25" s="1" t="str">
        <f>"340121199308168819"</f>
        <v>340121199308168819</v>
      </c>
      <c r="D25" s="1" t="s">
        <v>1</v>
      </c>
      <c r="E25" s="2" t="s">
        <v>28</v>
      </c>
      <c r="F25" s="1" t="str">
        <f t="shared" si="2"/>
        <v>07026</v>
      </c>
      <c r="G25" s="1" t="s">
        <v>53</v>
      </c>
      <c r="H25" s="3">
        <v>53.8</v>
      </c>
      <c r="I25" s="3">
        <v>57.9</v>
      </c>
      <c r="J25" s="3">
        <f t="shared" si="1"/>
        <v>55.849999999999994</v>
      </c>
      <c r="K25" s="1"/>
    </row>
    <row r="26" spans="1:11">
      <c r="A26" s="1">
        <v>15</v>
      </c>
      <c r="B26" s="1" t="s">
        <v>54</v>
      </c>
      <c r="C26" s="1" t="str">
        <f>"340404199509130614"</f>
        <v>340404199509130614</v>
      </c>
      <c r="D26" s="1" t="s">
        <v>1</v>
      </c>
      <c r="E26" s="2" t="s">
        <v>28</v>
      </c>
      <c r="F26" s="1" t="str">
        <f t="shared" si="2"/>
        <v>07026</v>
      </c>
      <c r="G26" s="1" t="s">
        <v>55</v>
      </c>
      <c r="H26" s="3">
        <v>56.6</v>
      </c>
      <c r="I26" s="3">
        <v>53.4</v>
      </c>
      <c r="J26" s="3">
        <f t="shared" si="1"/>
        <v>55</v>
      </c>
      <c r="K26" s="1"/>
    </row>
    <row r="27" spans="1:11">
      <c r="A27" s="1">
        <v>16</v>
      </c>
      <c r="B27" s="1" t="s">
        <v>56</v>
      </c>
      <c r="C27" s="1" t="str">
        <f>"34040419921030021X"</f>
        <v>34040419921030021X</v>
      </c>
      <c r="D27" s="1" t="s">
        <v>1</v>
      </c>
      <c r="E27" s="2" t="s">
        <v>28</v>
      </c>
      <c r="F27" s="1" t="str">
        <f t="shared" si="2"/>
        <v>07026</v>
      </c>
      <c r="G27" s="1" t="s">
        <v>57</v>
      </c>
      <c r="H27" s="3">
        <v>50.4</v>
      </c>
      <c r="I27" s="3">
        <v>58.6</v>
      </c>
      <c r="J27" s="3">
        <f t="shared" si="1"/>
        <v>54.5</v>
      </c>
      <c r="K27" s="1"/>
    </row>
    <row r="28" spans="1:11">
      <c r="A28" s="1">
        <v>17</v>
      </c>
      <c r="B28" s="1" t="s">
        <v>58</v>
      </c>
      <c r="C28" s="1" t="str">
        <f>"340403198909282616"</f>
        <v>340403198909282616</v>
      </c>
      <c r="D28" s="1" t="s">
        <v>1</v>
      </c>
      <c r="E28" s="2" t="s">
        <v>25</v>
      </c>
      <c r="F28" s="1" t="str">
        <f t="shared" si="2"/>
        <v>07026</v>
      </c>
      <c r="G28" s="1" t="s">
        <v>59</v>
      </c>
      <c r="H28" s="3">
        <v>45.9</v>
      </c>
      <c r="I28" s="3">
        <v>61.2</v>
      </c>
      <c r="J28" s="3">
        <f t="shared" si="1"/>
        <v>53.55</v>
      </c>
      <c r="K28" s="1"/>
    </row>
    <row r="29" spans="1:11">
      <c r="A29" s="1">
        <v>18</v>
      </c>
      <c r="B29" s="1" t="s">
        <v>60</v>
      </c>
      <c r="C29" s="1" t="str">
        <f>"340404199502162410"</f>
        <v>340404199502162410</v>
      </c>
      <c r="D29" s="1" t="s">
        <v>1</v>
      </c>
      <c r="E29" s="2" t="s">
        <v>25</v>
      </c>
      <c r="F29" s="1" t="str">
        <f t="shared" si="2"/>
        <v>07026</v>
      </c>
      <c r="G29" s="1" t="s">
        <v>61</v>
      </c>
      <c r="H29" s="3">
        <v>51.1</v>
      </c>
      <c r="I29" s="3">
        <v>55.4</v>
      </c>
      <c r="J29" s="3">
        <f t="shared" si="1"/>
        <v>53.25</v>
      </c>
      <c r="K29" s="1"/>
    </row>
    <row r="30" spans="1:11">
      <c r="A30" s="1">
        <v>19</v>
      </c>
      <c r="B30" s="1" t="s">
        <v>62</v>
      </c>
      <c r="C30" s="1" t="str">
        <f>"340406199308043015"</f>
        <v>340406199308043015</v>
      </c>
      <c r="D30" s="1" t="s">
        <v>1</v>
      </c>
      <c r="E30" s="2" t="s">
        <v>25</v>
      </c>
      <c r="F30" s="1" t="str">
        <f t="shared" si="2"/>
        <v>07026</v>
      </c>
      <c r="G30" s="1" t="s">
        <v>63</v>
      </c>
      <c r="H30" s="3">
        <v>49</v>
      </c>
      <c r="I30" s="3">
        <v>57.4</v>
      </c>
      <c r="J30" s="3">
        <f t="shared" si="1"/>
        <v>53.2</v>
      </c>
      <c r="K30" s="1"/>
    </row>
    <row r="31" spans="1:11">
      <c r="A31" s="1">
        <v>20</v>
      </c>
      <c r="B31" s="1" t="s">
        <v>64</v>
      </c>
      <c r="C31" s="1" t="str">
        <f>"340403199112191850"</f>
        <v>340403199112191850</v>
      </c>
      <c r="D31" s="1" t="s">
        <v>1</v>
      </c>
      <c r="E31" s="2" t="s">
        <v>25</v>
      </c>
      <c r="F31" s="1" t="str">
        <f t="shared" si="2"/>
        <v>07026</v>
      </c>
      <c r="G31" s="1" t="s">
        <v>65</v>
      </c>
      <c r="H31" s="3">
        <v>54.3</v>
      </c>
      <c r="I31" s="3">
        <v>52.1</v>
      </c>
      <c r="J31" s="3">
        <f t="shared" si="1"/>
        <v>53.2</v>
      </c>
      <c r="K31" s="1"/>
    </row>
    <row r="32" spans="1:11">
      <c r="A32" s="1">
        <v>1</v>
      </c>
      <c r="B32" s="1" t="s">
        <v>66</v>
      </c>
      <c r="C32" s="1" t="str">
        <f>"342422199110061498"</f>
        <v>342422199110061498</v>
      </c>
      <c r="D32" s="1" t="s">
        <v>1</v>
      </c>
      <c r="E32" s="2" t="s">
        <v>67</v>
      </c>
      <c r="F32" s="1" t="str">
        <f t="shared" ref="F32:F41" si="3">"07027"</f>
        <v>07027</v>
      </c>
      <c r="G32" s="1" t="s">
        <v>68</v>
      </c>
      <c r="H32" s="3">
        <v>57.6</v>
      </c>
      <c r="I32" s="3">
        <v>53.1</v>
      </c>
      <c r="J32" s="3">
        <f t="shared" si="1"/>
        <v>55.35</v>
      </c>
      <c r="K32" s="1"/>
    </row>
    <row r="33" spans="1:11">
      <c r="A33" s="1">
        <v>2</v>
      </c>
      <c r="B33" s="1" t="s">
        <v>69</v>
      </c>
      <c r="C33" s="1" t="str">
        <f>"340403198909181639"</f>
        <v>340403198909181639</v>
      </c>
      <c r="D33" s="1" t="s">
        <v>1</v>
      </c>
      <c r="E33" s="2" t="s">
        <v>67</v>
      </c>
      <c r="F33" s="1" t="str">
        <f t="shared" si="3"/>
        <v>07027</v>
      </c>
      <c r="G33" s="1" t="s">
        <v>70</v>
      </c>
      <c r="H33" s="3">
        <v>56.2</v>
      </c>
      <c r="I33" s="3">
        <v>50</v>
      </c>
      <c r="J33" s="3">
        <f t="shared" si="1"/>
        <v>53.1</v>
      </c>
      <c r="K33" s="1"/>
    </row>
    <row r="34" spans="1:11">
      <c r="A34" s="1">
        <v>3</v>
      </c>
      <c r="B34" s="1" t="s">
        <v>71</v>
      </c>
      <c r="C34" s="1" t="str">
        <f>"340403199404241610"</f>
        <v>340403199404241610</v>
      </c>
      <c r="D34" s="1" t="s">
        <v>1</v>
      </c>
      <c r="E34" s="2" t="s">
        <v>67</v>
      </c>
      <c r="F34" s="1" t="str">
        <f t="shared" si="3"/>
        <v>07027</v>
      </c>
      <c r="G34" s="1" t="s">
        <v>72</v>
      </c>
      <c r="H34" s="3">
        <v>51.6</v>
      </c>
      <c r="I34" s="3">
        <v>51.9</v>
      </c>
      <c r="J34" s="3">
        <f t="shared" si="1"/>
        <v>51.75</v>
      </c>
      <c r="K34" s="1"/>
    </row>
    <row r="35" spans="1:11">
      <c r="A35" s="1">
        <v>4</v>
      </c>
      <c r="B35" s="1" t="s">
        <v>73</v>
      </c>
      <c r="C35" s="1" t="str">
        <f>"340403199401202237"</f>
        <v>340403199401202237</v>
      </c>
      <c r="D35" s="1" t="s">
        <v>1</v>
      </c>
      <c r="E35" s="2" t="s">
        <v>67</v>
      </c>
      <c r="F35" s="1" t="str">
        <f t="shared" si="3"/>
        <v>07027</v>
      </c>
      <c r="G35" s="1" t="s">
        <v>74</v>
      </c>
      <c r="H35" s="3">
        <v>57.4</v>
      </c>
      <c r="I35" s="3">
        <v>44.3</v>
      </c>
      <c r="J35" s="3">
        <f t="shared" si="1"/>
        <v>50.849999999999994</v>
      </c>
      <c r="K35" s="1"/>
    </row>
    <row r="36" spans="1:11">
      <c r="A36" s="1">
        <v>5</v>
      </c>
      <c r="B36" s="1" t="s">
        <v>75</v>
      </c>
      <c r="C36" s="1" t="str">
        <f>"340403199601032631"</f>
        <v>340403199601032631</v>
      </c>
      <c r="D36" s="1" t="s">
        <v>1</v>
      </c>
      <c r="E36" s="2" t="s">
        <v>67</v>
      </c>
      <c r="F36" s="1" t="str">
        <f t="shared" si="3"/>
        <v>07027</v>
      </c>
      <c r="G36" s="1" t="s">
        <v>76</v>
      </c>
      <c r="H36" s="3">
        <v>47.6</v>
      </c>
      <c r="I36" s="3">
        <v>45.3</v>
      </c>
      <c r="J36" s="3">
        <f t="shared" si="1"/>
        <v>46.45</v>
      </c>
      <c r="K36" s="1"/>
    </row>
    <row r="37" spans="1:11">
      <c r="A37" s="1">
        <v>6</v>
      </c>
      <c r="B37" s="1" t="s">
        <v>77</v>
      </c>
      <c r="C37" s="1" t="str">
        <f>"340406199103061631"</f>
        <v>340406199103061631</v>
      </c>
      <c r="D37" s="1" t="s">
        <v>1</v>
      </c>
      <c r="E37" s="2" t="s">
        <v>67</v>
      </c>
      <c r="F37" s="1" t="str">
        <f t="shared" si="3"/>
        <v>07027</v>
      </c>
      <c r="G37" s="1" t="s">
        <v>78</v>
      </c>
      <c r="H37" s="3">
        <v>56.8</v>
      </c>
      <c r="I37" s="3">
        <v>30</v>
      </c>
      <c r="J37" s="3">
        <f t="shared" si="1"/>
        <v>43.4</v>
      </c>
      <c r="K37" s="1"/>
    </row>
    <row r="38" spans="1:11">
      <c r="A38" s="1">
        <v>7</v>
      </c>
      <c r="B38" s="1" t="s">
        <v>79</v>
      </c>
      <c r="C38" s="1" t="str">
        <f>"340404198804152635"</f>
        <v>340404198804152635</v>
      </c>
      <c r="D38" s="1" t="s">
        <v>1</v>
      </c>
      <c r="E38" s="2" t="s">
        <v>67</v>
      </c>
      <c r="F38" s="1" t="str">
        <f t="shared" si="3"/>
        <v>07027</v>
      </c>
      <c r="G38" s="1" t="s">
        <v>80</v>
      </c>
      <c r="H38" s="3">
        <v>51.4</v>
      </c>
      <c r="I38" s="3">
        <v>33.799999999999997</v>
      </c>
      <c r="J38" s="3">
        <f t="shared" si="1"/>
        <v>42.599999999999994</v>
      </c>
      <c r="K38" s="1"/>
    </row>
    <row r="39" spans="1:11" s="10" customFormat="1">
      <c r="A39" s="7">
        <v>8</v>
      </c>
      <c r="B39" s="7" t="s">
        <v>81</v>
      </c>
      <c r="C39" s="7" t="str">
        <f>"340404198802190419"</f>
        <v>340404198802190419</v>
      </c>
      <c r="D39" s="7" t="s">
        <v>1</v>
      </c>
      <c r="E39" s="8" t="s">
        <v>67</v>
      </c>
      <c r="F39" s="7" t="str">
        <f t="shared" si="3"/>
        <v>07027</v>
      </c>
      <c r="G39" s="7" t="s">
        <v>82</v>
      </c>
      <c r="H39" s="9">
        <v>47.4</v>
      </c>
      <c r="I39" s="9">
        <v>31.1</v>
      </c>
      <c r="J39" s="9">
        <f t="shared" si="1"/>
        <v>39.25</v>
      </c>
      <c r="K39" s="7" t="s">
        <v>323</v>
      </c>
    </row>
    <row r="40" spans="1:11" s="10" customFormat="1">
      <c r="A40" s="7">
        <v>9</v>
      </c>
      <c r="B40" s="7" t="s">
        <v>83</v>
      </c>
      <c r="C40" s="7" t="str">
        <f>"340403199006220814"</f>
        <v>340403199006220814</v>
      </c>
      <c r="D40" s="7" t="s">
        <v>1</v>
      </c>
      <c r="E40" s="8" t="s">
        <v>67</v>
      </c>
      <c r="F40" s="7" t="str">
        <f t="shared" si="3"/>
        <v>07027</v>
      </c>
      <c r="G40" s="7" t="s">
        <v>84</v>
      </c>
      <c r="H40" s="9">
        <v>44.8</v>
      </c>
      <c r="I40" s="9">
        <v>30.3</v>
      </c>
      <c r="J40" s="9">
        <f t="shared" si="1"/>
        <v>37.549999999999997</v>
      </c>
      <c r="K40" s="7" t="s">
        <v>323</v>
      </c>
    </row>
    <row r="41" spans="1:11" s="10" customFormat="1">
      <c r="A41" s="7">
        <v>10</v>
      </c>
      <c r="B41" s="7" t="s">
        <v>85</v>
      </c>
      <c r="C41" s="7" t="str">
        <f>"340403199207150015"</f>
        <v>340403199207150015</v>
      </c>
      <c r="D41" s="7" t="s">
        <v>1</v>
      </c>
      <c r="E41" s="8" t="s">
        <v>67</v>
      </c>
      <c r="F41" s="7" t="str">
        <f t="shared" si="3"/>
        <v>07027</v>
      </c>
      <c r="G41" s="7" t="s">
        <v>86</v>
      </c>
      <c r="H41" s="9">
        <v>0</v>
      </c>
      <c r="I41" s="9">
        <v>0</v>
      </c>
      <c r="J41" s="9">
        <f t="shared" si="1"/>
        <v>0</v>
      </c>
      <c r="K41" s="11" t="s">
        <v>87</v>
      </c>
    </row>
    <row r="42" spans="1:11">
      <c r="A42" s="1">
        <v>1</v>
      </c>
      <c r="B42" s="1" t="s">
        <v>88</v>
      </c>
      <c r="C42" s="1" t="str">
        <f>"340403199108167014"</f>
        <v>340403199108167014</v>
      </c>
      <c r="D42" s="1" t="s">
        <v>1</v>
      </c>
      <c r="E42" s="2" t="s">
        <v>89</v>
      </c>
      <c r="F42" s="1" t="str">
        <f t="shared" ref="F42:F51" si="4">"07028"</f>
        <v>07028</v>
      </c>
      <c r="G42" s="1" t="s">
        <v>90</v>
      </c>
      <c r="H42" s="3">
        <v>52.4</v>
      </c>
      <c r="I42" s="3">
        <v>56.1</v>
      </c>
      <c r="J42" s="3">
        <f t="shared" si="1"/>
        <v>54.25</v>
      </c>
      <c r="K42" s="1"/>
    </row>
    <row r="43" spans="1:11">
      <c r="A43" s="1">
        <v>2</v>
      </c>
      <c r="B43" s="1" t="s">
        <v>91</v>
      </c>
      <c r="C43" s="1" t="str">
        <f>"340404199203230014"</f>
        <v>340404199203230014</v>
      </c>
      <c r="D43" s="1" t="s">
        <v>1</v>
      </c>
      <c r="E43" s="2" t="s">
        <v>89</v>
      </c>
      <c r="F43" s="1" t="str">
        <f t="shared" si="4"/>
        <v>07028</v>
      </c>
      <c r="G43" s="1" t="s">
        <v>92</v>
      </c>
      <c r="H43" s="3">
        <v>48</v>
      </c>
      <c r="I43" s="3">
        <v>59.4</v>
      </c>
      <c r="J43" s="3">
        <f t="shared" si="1"/>
        <v>53.7</v>
      </c>
      <c r="K43" s="1"/>
    </row>
    <row r="44" spans="1:11">
      <c r="A44" s="1">
        <v>3</v>
      </c>
      <c r="B44" s="1" t="s">
        <v>93</v>
      </c>
      <c r="C44" s="1" t="str">
        <f>"340402199512281234"</f>
        <v>340402199512281234</v>
      </c>
      <c r="D44" s="1" t="s">
        <v>1</v>
      </c>
      <c r="E44" s="2" t="s">
        <v>94</v>
      </c>
      <c r="F44" s="1" t="str">
        <f t="shared" si="4"/>
        <v>07028</v>
      </c>
      <c r="G44" s="1" t="s">
        <v>95</v>
      </c>
      <c r="H44" s="3">
        <v>48.4</v>
      </c>
      <c r="I44" s="3">
        <v>35.1</v>
      </c>
      <c r="J44" s="3">
        <f t="shared" si="1"/>
        <v>41.75</v>
      </c>
      <c r="K44" s="1"/>
    </row>
    <row r="45" spans="1:11" s="10" customFormat="1">
      <c r="A45" s="7">
        <v>4</v>
      </c>
      <c r="B45" s="7" t="s">
        <v>96</v>
      </c>
      <c r="C45" s="7" t="str">
        <f>"340406199009152254"</f>
        <v>340406199009152254</v>
      </c>
      <c r="D45" s="7" t="s">
        <v>1</v>
      </c>
      <c r="E45" s="8" t="s">
        <v>97</v>
      </c>
      <c r="F45" s="7" t="str">
        <f t="shared" si="4"/>
        <v>07028</v>
      </c>
      <c r="G45" s="7" t="s">
        <v>98</v>
      </c>
      <c r="H45" s="9">
        <v>53.6</v>
      </c>
      <c r="I45" s="9">
        <v>26.1</v>
      </c>
      <c r="J45" s="9">
        <f t="shared" si="1"/>
        <v>39.85</v>
      </c>
      <c r="K45" s="7" t="s">
        <v>323</v>
      </c>
    </row>
    <row r="46" spans="1:11" s="10" customFormat="1">
      <c r="A46" s="7">
        <v>5</v>
      </c>
      <c r="B46" s="7" t="s">
        <v>99</v>
      </c>
      <c r="C46" s="7" t="str">
        <f>"340403198707232274"</f>
        <v>340403198707232274</v>
      </c>
      <c r="D46" s="7" t="s">
        <v>1</v>
      </c>
      <c r="E46" s="8" t="s">
        <v>100</v>
      </c>
      <c r="F46" s="7" t="str">
        <f t="shared" si="4"/>
        <v>07028</v>
      </c>
      <c r="G46" s="7" t="s">
        <v>101</v>
      </c>
      <c r="H46" s="9">
        <v>51.2</v>
      </c>
      <c r="I46" s="9">
        <v>27.9</v>
      </c>
      <c r="J46" s="9">
        <f t="shared" si="1"/>
        <v>39.549999999999997</v>
      </c>
      <c r="K46" s="7" t="s">
        <v>323</v>
      </c>
    </row>
    <row r="47" spans="1:11" s="10" customFormat="1">
      <c r="A47" s="7">
        <v>6</v>
      </c>
      <c r="B47" s="7" t="s">
        <v>102</v>
      </c>
      <c r="C47" s="7" t="str">
        <f>"342422199301254858"</f>
        <v>342422199301254858</v>
      </c>
      <c r="D47" s="7" t="s">
        <v>1</v>
      </c>
      <c r="E47" s="8" t="s">
        <v>103</v>
      </c>
      <c r="F47" s="7" t="str">
        <f t="shared" si="4"/>
        <v>07028</v>
      </c>
      <c r="G47" s="7" t="s">
        <v>104</v>
      </c>
      <c r="H47" s="9">
        <v>41.8</v>
      </c>
      <c r="I47" s="9">
        <v>34.1</v>
      </c>
      <c r="J47" s="9">
        <f t="shared" si="1"/>
        <v>37.950000000000003</v>
      </c>
      <c r="K47" s="7" t="s">
        <v>323</v>
      </c>
    </row>
    <row r="48" spans="1:11" s="10" customFormat="1">
      <c r="A48" s="7">
        <v>7</v>
      </c>
      <c r="B48" s="7" t="s">
        <v>105</v>
      </c>
      <c r="C48" s="7" t="str">
        <f>"340404199510100615"</f>
        <v>340404199510100615</v>
      </c>
      <c r="D48" s="7" t="s">
        <v>1</v>
      </c>
      <c r="E48" s="8" t="s">
        <v>106</v>
      </c>
      <c r="F48" s="7" t="str">
        <f t="shared" si="4"/>
        <v>07028</v>
      </c>
      <c r="G48" s="7" t="s">
        <v>107</v>
      </c>
      <c r="H48" s="9">
        <v>43.4</v>
      </c>
      <c r="I48" s="9">
        <v>29.8</v>
      </c>
      <c r="J48" s="9">
        <f t="shared" si="1"/>
        <v>36.6</v>
      </c>
      <c r="K48" s="7" t="s">
        <v>323</v>
      </c>
    </row>
    <row r="49" spans="1:13" s="10" customFormat="1">
      <c r="A49" s="7">
        <v>8</v>
      </c>
      <c r="B49" s="7" t="s">
        <v>108</v>
      </c>
      <c r="C49" s="7" t="str">
        <f>"340403199104112219"</f>
        <v>340403199104112219</v>
      </c>
      <c r="D49" s="7" t="s">
        <v>1</v>
      </c>
      <c r="E49" s="8" t="s">
        <v>89</v>
      </c>
      <c r="F49" s="7" t="str">
        <f t="shared" si="4"/>
        <v>07028</v>
      </c>
      <c r="G49" s="7" t="s">
        <v>109</v>
      </c>
      <c r="H49" s="9">
        <v>0</v>
      </c>
      <c r="I49" s="9">
        <v>0</v>
      </c>
      <c r="J49" s="9">
        <f t="shared" si="1"/>
        <v>0</v>
      </c>
      <c r="K49" s="11" t="s">
        <v>110</v>
      </c>
    </row>
    <row r="50" spans="1:13">
      <c r="A50" s="7">
        <v>9</v>
      </c>
      <c r="B50" s="12" t="s">
        <v>111</v>
      </c>
      <c r="C50" s="14"/>
      <c r="D50" s="14"/>
      <c r="E50" s="14"/>
      <c r="F50" s="11" t="str">
        <f t="shared" si="4"/>
        <v>07028</v>
      </c>
      <c r="G50" s="13"/>
      <c r="H50" s="13"/>
      <c r="I50" s="13"/>
      <c r="J50" s="13"/>
      <c r="K50" s="13"/>
    </row>
    <row r="51" spans="1:13">
      <c r="A51" s="11">
        <v>10</v>
      </c>
      <c r="B51" s="8" t="s">
        <v>111</v>
      </c>
      <c r="C51" s="14"/>
      <c r="D51" s="14"/>
      <c r="E51" s="14"/>
      <c r="F51" s="11" t="str">
        <f t="shared" si="4"/>
        <v>07028</v>
      </c>
      <c r="G51" s="13"/>
      <c r="H51" s="13"/>
      <c r="I51" s="13"/>
      <c r="J51" s="13"/>
      <c r="K51" s="13"/>
    </row>
    <row r="52" spans="1:13">
      <c r="A52" s="1">
        <v>1</v>
      </c>
      <c r="B52" s="1" t="s">
        <v>112</v>
      </c>
      <c r="C52" s="1" t="str">
        <f>"340404199306051019"</f>
        <v>340404199306051019</v>
      </c>
      <c r="D52" s="1" t="s">
        <v>1</v>
      </c>
      <c r="E52" s="2" t="s">
        <v>113</v>
      </c>
      <c r="F52" s="1" t="str">
        <f t="shared" ref="F52:F75" si="5">"07029"</f>
        <v>07029</v>
      </c>
      <c r="G52" s="1" t="s">
        <v>114</v>
      </c>
      <c r="H52" s="3">
        <v>66</v>
      </c>
      <c r="I52" s="3">
        <v>59.3</v>
      </c>
      <c r="J52" s="3">
        <f t="shared" ref="J52:J94" si="6">H52*0.5+I52*0.5</f>
        <v>62.65</v>
      </c>
      <c r="K52" s="1"/>
    </row>
    <row r="53" spans="1:13">
      <c r="A53" s="1">
        <v>2</v>
      </c>
      <c r="B53" s="1" t="s">
        <v>115</v>
      </c>
      <c r="C53" s="1" t="str">
        <f>"341226199409045015"</f>
        <v>341226199409045015</v>
      </c>
      <c r="D53" s="1" t="s">
        <v>1</v>
      </c>
      <c r="E53" s="2" t="s">
        <v>116</v>
      </c>
      <c r="F53" s="1" t="str">
        <f t="shared" si="5"/>
        <v>07029</v>
      </c>
      <c r="G53" s="1" t="s">
        <v>117</v>
      </c>
      <c r="H53" s="3">
        <v>63.2</v>
      </c>
      <c r="I53" s="3">
        <v>59.5</v>
      </c>
      <c r="J53" s="3">
        <f t="shared" si="6"/>
        <v>61.35</v>
      </c>
      <c r="K53" s="1"/>
    </row>
    <row r="54" spans="1:13">
      <c r="A54" s="1">
        <v>3</v>
      </c>
      <c r="B54" s="1" t="s">
        <v>118</v>
      </c>
      <c r="C54" s="1" t="str">
        <f>"340404199308250417"</f>
        <v>340404199308250417</v>
      </c>
      <c r="D54" s="1" t="s">
        <v>1</v>
      </c>
      <c r="E54" s="2" t="s">
        <v>113</v>
      </c>
      <c r="F54" s="1" t="str">
        <f t="shared" si="5"/>
        <v>07029</v>
      </c>
      <c r="G54" s="1" t="s">
        <v>119</v>
      </c>
      <c r="H54" s="3">
        <v>69.8</v>
      </c>
      <c r="I54" s="3">
        <v>52</v>
      </c>
      <c r="J54" s="3">
        <f t="shared" si="6"/>
        <v>60.9</v>
      </c>
      <c r="K54" s="1"/>
    </row>
    <row r="55" spans="1:13">
      <c r="A55" s="1">
        <v>4</v>
      </c>
      <c r="B55" s="1" t="s">
        <v>120</v>
      </c>
      <c r="C55" s="1" t="str">
        <f>"34042119940101401X"</f>
        <v>34042119940101401X</v>
      </c>
      <c r="D55" s="1" t="s">
        <v>1</v>
      </c>
      <c r="E55" s="2" t="s">
        <v>113</v>
      </c>
      <c r="F55" s="1" t="str">
        <f t="shared" si="5"/>
        <v>07029</v>
      </c>
      <c r="G55" s="1" t="s">
        <v>121</v>
      </c>
      <c r="H55" s="3">
        <v>58.4</v>
      </c>
      <c r="I55" s="3">
        <v>62.1</v>
      </c>
      <c r="J55" s="3">
        <f t="shared" si="6"/>
        <v>60.25</v>
      </c>
      <c r="K55" s="1"/>
    </row>
    <row r="56" spans="1:13">
      <c r="A56" s="1">
        <v>5</v>
      </c>
      <c r="B56" s="1" t="s">
        <v>122</v>
      </c>
      <c r="C56" s="1" t="str">
        <f>"340404199102100210"</f>
        <v>340404199102100210</v>
      </c>
      <c r="D56" s="1" t="s">
        <v>1</v>
      </c>
      <c r="E56" s="2" t="s">
        <v>113</v>
      </c>
      <c r="F56" s="1" t="str">
        <f t="shared" si="5"/>
        <v>07029</v>
      </c>
      <c r="G56" s="1" t="s">
        <v>123</v>
      </c>
      <c r="H56" s="3">
        <v>60.4</v>
      </c>
      <c r="I56" s="3">
        <v>59</v>
      </c>
      <c r="J56" s="3">
        <f t="shared" si="6"/>
        <v>59.7</v>
      </c>
      <c r="K56" s="1"/>
    </row>
    <row r="57" spans="1:13">
      <c r="A57" s="1">
        <v>6</v>
      </c>
      <c r="B57" s="1" t="s">
        <v>124</v>
      </c>
      <c r="C57" s="1" t="str">
        <f>"342422198901273871"</f>
        <v>342422198901273871</v>
      </c>
      <c r="D57" s="1" t="s">
        <v>1</v>
      </c>
      <c r="E57" s="2" t="s">
        <v>113</v>
      </c>
      <c r="F57" s="1" t="str">
        <f t="shared" si="5"/>
        <v>07029</v>
      </c>
      <c r="G57" s="1" t="s">
        <v>125</v>
      </c>
      <c r="H57" s="3">
        <v>65.400000000000006</v>
      </c>
      <c r="I57" s="3">
        <v>51.7</v>
      </c>
      <c r="J57" s="3">
        <f t="shared" si="6"/>
        <v>58.550000000000004</v>
      </c>
      <c r="K57" s="1"/>
    </row>
    <row r="58" spans="1:13">
      <c r="A58" s="1">
        <v>7</v>
      </c>
      <c r="B58" s="1" t="s">
        <v>126</v>
      </c>
      <c r="C58" s="1" t="str">
        <f>"340403199108122617"</f>
        <v>340403199108122617</v>
      </c>
      <c r="D58" s="1" t="s">
        <v>1</v>
      </c>
      <c r="E58" s="2" t="s">
        <v>113</v>
      </c>
      <c r="F58" s="1" t="str">
        <f t="shared" si="5"/>
        <v>07029</v>
      </c>
      <c r="G58" s="1" t="s">
        <v>127</v>
      </c>
      <c r="H58" s="3">
        <v>55</v>
      </c>
      <c r="I58" s="3">
        <v>61.8</v>
      </c>
      <c r="J58" s="3">
        <f t="shared" si="6"/>
        <v>58.4</v>
      </c>
      <c r="K58" s="1"/>
    </row>
    <row r="59" spans="1:13">
      <c r="A59" s="1">
        <v>8</v>
      </c>
      <c r="B59" s="1" t="s">
        <v>128</v>
      </c>
      <c r="C59" s="1" t="str">
        <f>"340421199203150619"</f>
        <v>340421199203150619</v>
      </c>
      <c r="D59" s="1" t="s">
        <v>1</v>
      </c>
      <c r="E59" s="2" t="s">
        <v>113</v>
      </c>
      <c r="F59" s="1" t="str">
        <f t="shared" si="5"/>
        <v>07029</v>
      </c>
      <c r="G59" s="1" t="s">
        <v>129</v>
      </c>
      <c r="H59" s="3">
        <v>56.8</v>
      </c>
      <c r="I59" s="3">
        <v>59</v>
      </c>
      <c r="J59" s="3">
        <f t="shared" si="6"/>
        <v>57.9</v>
      </c>
      <c r="K59" s="1"/>
    </row>
    <row r="60" spans="1:13">
      <c r="A60" s="1">
        <v>9</v>
      </c>
      <c r="B60" s="1" t="s">
        <v>130</v>
      </c>
      <c r="C60" s="1" t="str">
        <f>"340403199007272632"</f>
        <v>340403199007272632</v>
      </c>
      <c r="D60" s="1" t="s">
        <v>1</v>
      </c>
      <c r="E60" s="2" t="s">
        <v>113</v>
      </c>
      <c r="F60" s="1" t="str">
        <f t="shared" si="5"/>
        <v>07029</v>
      </c>
      <c r="G60" s="1" t="s">
        <v>131</v>
      </c>
      <c r="H60" s="3">
        <v>64.099999999999994</v>
      </c>
      <c r="I60" s="3">
        <v>51.6</v>
      </c>
      <c r="J60" s="3">
        <f t="shared" si="6"/>
        <v>57.849999999999994</v>
      </c>
      <c r="K60" s="1"/>
    </row>
    <row r="61" spans="1:13">
      <c r="A61" s="1">
        <v>10</v>
      </c>
      <c r="B61" s="1" t="s">
        <v>132</v>
      </c>
      <c r="C61" s="1" t="str">
        <f>"340404199003251638"</f>
        <v>340404199003251638</v>
      </c>
      <c r="D61" s="1" t="s">
        <v>1</v>
      </c>
      <c r="E61" s="2" t="s">
        <v>113</v>
      </c>
      <c r="F61" s="1" t="str">
        <f t="shared" si="5"/>
        <v>07029</v>
      </c>
      <c r="G61" s="1" t="s">
        <v>133</v>
      </c>
      <c r="H61" s="3">
        <v>56.8</v>
      </c>
      <c r="I61" s="3">
        <v>57.2</v>
      </c>
      <c r="J61" s="3">
        <f t="shared" si="6"/>
        <v>57</v>
      </c>
      <c r="K61" s="1"/>
    </row>
    <row r="62" spans="1:13">
      <c r="A62" s="1">
        <v>11</v>
      </c>
      <c r="B62" s="1" t="s">
        <v>134</v>
      </c>
      <c r="C62" s="1" t="str">
        <f>"340404199202172617"</f>
        <v>340404199202172617</v>
      </c>
      <c r="D62" s="1" t="s">
        <v>1</v>
      </c>
      <c r="E62" s="2" t="s">
        <v>113</v>
      </c>
      <c r="F62" s="1" t="str">
        <f t="shared" si="5"/>
        <v>07029</v>
      </c>
      <c r="G62" s="1" t="s">
        <v>135</v>
      </c>
      <c r="H62" s="3">
        <v>51.8</v>
      </c>
      <c r="I62" s="3">
        <v>62.1</v>
      </c>
      <c r="J62" s="3">
        <f t="shared" si="6"/>
        <v>56.95</v>
      </c>
      <c r="K62" s="1"/>
    </row>
    <row r="63" spans="1:13" ht="14.25">
      <c r="A63" s="1">
        <v>12</v>
      </c>
      <c r="B63" s="1" t="s">
        <v>136</v>
      </c>
      <c r="C63" s="1" t="str">
        <f>"340421198912100230"</f>
        <v>340421198912100230</v>
      </c>
      <c r="D63" s="1" t="s">
        <v>1</v>
      </c>
      <c r="E63" s="2" t="s">
        <v>113</v>
      </c>
      <c r="F63" s="1" t="str">
        <f t="shared" si="5"/>
        <v>07029</v>
      </c>
      <c r="G63" s="1" t="s">
        <v>137</v>
      </c>
      <c r="H63" s="3">
        <v>57.8</v>
      </c>
      <c r="I63" s="3">
        <v>54.9</v>
      </c>
      <c r="J63" s="3">
        <f t="shared" si="6"/>
        <v>56.349999999999994</v>
      </c>
      <c r="K63" s="1"/>
      <c r="M63" s="4"/>
    </row>
    <row r="64" spans="1:13">
      <c r="A64" s="1">
        <v>13</v>
      </c>
      <c r="B64" s="1" t="s">
        <v>138</v>
      </c>
      <c r="C64" s="1" t="str">
        <f>"340405199010060019"</f>
        <v>340405199010060019</v>
      </c>
      <c r="D64" s="1" t="s">
        <v>1</v>
      </c>
      <c r="E64" s="2" t="s">
        <v>113</v>
      </c>
      <c r="F64" s="1" t="str">
        <f t="shared" si="5"/>
        <v>07029</v>
      </c>
      <c r="G64" s="1" t="s">
        <v>139</v>
      </c>
      <c r="H64" s="3">
        <v>53</v>
      </c>
      <c r="I64" s="3">
        <v>59.5</v>
      </c>
      <c r="J64" s="3">
        <f t="shared" si="6"/>
        <v>56.25</v>
      </c>
      <c r="K64" s="1"/>
    </row>
    <row r="65" spans="1:11">
      <c r="A65" s="1">
        <v>14</v>
      </c>
      <c r="B65" s="1" t="s">
        <v>140</v>
      </c>
      <c r="C65" s="1" t="str">
        <f>"34042119950510241X"</f>
        <v>34042119950510241X</v>
      </c>
      <c r="D65" s="1" t="s">
        <v>1</v>
      </c>
      <c r="E65" s="2" t="s">
        <v>113</v>
      </c>
      <c r="F65" s="1" t="str">
        <f t="shared" si="5"/>
        <v>07029</v>
      </c>
      <c r="G65" s="1" t="s">
        <v>141</v>
      </c>
      <c r="H65" s="3">
        <v>63.2</v>
      </c>
      <c r="I65" s="3">
        <v>48.5</v>
      </c>
      <c r="J65" s="3">
        <f t="shared" si="6"/>
        <v>55.85</v>
      </c>
      <c r="K65" s="1"/>
    </row>
    <row r="66" spans="1:11">
      <c r="A66" s="1">
        <v>15</v>
      </c>
      <c r="B66" s="1" t="s">
        <v>142</v>
      </c>
      <c r="C66" s="1" t="str">
        <f>"342422199205150135"</f>
        <v>342422199205150135</v>
      </c>
      <c r="D66" s="1" t="s">
        <v>1</v>
      </c>
      <c r="E66" s="2" t="s">
        <v>113</v>
      </c>
      <c r="F66" s="1" t="str">
        <f t="shared" si="5"/>
        <v>07029</v>
      </c>
      <c r="G66" s="1" t="s">
        <v>143</v>
      </c>
      <c r="H66" s="3">
        <v>57.5</v>
      </c>
      <c r="I66" s="3">
        <v>54.1</v>
      </c>
      <c r="J66" s="3">
        <f t="shared" si="6"/>
        <v>55.8</v>
      </c>
      <c r="K66" s="1"/>
    </row>
    <row r="67" spans="1:11">
      <c r="A67" s="1">
        <v>16</v>
      </c>
      <c r="B67" s="1" t="s">
        <v>144</v>
      </c>
      <c r="C67" s="1" t="str">
        <f>"340405198809301050"</f>
        <v>340405198809301050</v>
      </c>
      <c r="D67" s="1" t="s">
        <v>1</v>
      </c>
      <c r="E67" s="2" t="s">
        <v>113</v>
      </c>
      <c r="F67" s="1" t="str">
        <f t="shared" si="5"/>
        <v>07029</v>
      </c>
      <c r="G67" s="1" t="s">
        <v>145</v>
      </c>
      <c r="H67" s="3">
        <v>60.6</v>
      </c>
      <c r="I67" s="3">
        <v>50.6</v>
      </c>
      <c r="J67" s="3">
        <f t="shared" si="6"/>
        <v>55.6</v>
      </c>
      <c r="K67" s="1"/>
    </row>
    <row r="68" spans="1:11">
      <c r="A68" s="1">
        <v>17</v>
      </c>
      <c r="B68" s="1" t="s">
        <v>146</v>
      </c>
      <c r="C68" s="1" t="str">
        <f>"340403199309211210"</f>
        <v>340403199309211210</v>
      </c>
      <c r="D68" s="1" t="s">
        <v>1</v>
      </c>
      <c r="E68" s="2" t="s">
        <v>113</v>
      </c>
      <c r="F68" s="1" t="str">
        <f t="shared" si="5"/>
        <v>07029</v>
      </c>
      <c r="G68" s="1" t="s">
        <v>147</v>
      </c>
      <c r="H68" s="3">
        <v>62.4</v>
      </c>
      <c r="I68" s="3">
        <v>48.5</v>
      </c>
      <c r="J68" s="3">
        <f t="shared" si="6"/>
        <v>55.45</v>
      </c>
      <c r="K68" s="1"/>
    </row>
    <row r="69" spans="1:11">
      <c r="A69" s="1">
        <v>18</v>
      </c>
      <c r="B69" s="1" t="s">
        <v>148</v>
      </c>
      <c r="C69" s="1" t="str">
        <f>"340404199307270811"</f>
        <v>340404199307270811</v>
      </c>
      <c r="D69" s="1" t="s">
        <v>1</v>
      </c>
      <c r="E69" s="2" t="s">
        <v>113</v>
      </c>
      <c r="F69" s="1" t="str">
        <f t="shared" si="5"/>
        <v>07029</v>
      </c>
      <c r="G69" s="1" t="s">
        <v>149</v>
      </c>
      <c r="H69" s="3">
        <v>62.8</v>
      </c>
      <c r="I69" s="3">
        <v>48</v>
      </c>
      <c r="J69" s="3">
        <f t="shared" si="6"/>
        <v>55.4</v>
      </c>
      <c r="K69" s="1"/>
    </row>
    <row r="70" spans="1:11">
      <c r="A70" s="1">
        <v>19</v>
      </c>
      <c r="B70" s="1" t="s">
        <v>150</v>
      </c>
      <c r="C70" s="1" t="str">
        <f>"340404199208071032"</f>
        <v>340404199208071032</v>
      </c>
      <c r="D70" s="1" t="s">
        <v>1</v>
      </c>
      <c r="E70" s="2" t="s">
        <v>113</v>
      </c>
      <c r="F70" s="1" t="str">
        <f t="shared" si="5"/>
        <v>07029</v>
      </c>
      <c r="G70" s="1" t="s">
        <v>151</v>
      </c>
      <c r="H70" s="3">
        <v>48.8</v>
      </c>
      <c r="I70" s="3">
        <v>61.6</v>
      </c>
      <c r="J70" s="3">
        <f t="shared" si="6"/>
        <v>55.2</v>
      </c>
      <c r="K70" s="1"/>
    </row>
    <row r="71" spans="1:11">
      <c r="A71" s="1">
        <v>20</v>
      </c>
      <c r="B71" s="1" t="s">
        <v>152</v>
      </c>
      <c r="C71" s="1" t="str">
        <f>"340403198901232817"</f>
        <v>340403198901232817</v>
      </c>
      <c r="D71" s="1" t="s">
        <v>1</v>
      </c>
      <c r="E71" s="2" t="s">
        <v>113</v>
      </c>
      <c r="F71" s="1" t="str">
        <f t="shared" si="5"/>
        <v>07029</v>
      </c>
      <c r="G71" s="1" t="s">
        <v>153</v>
      </c>
      <c r="H71" s="3">
        <v>57.2</v>
      </c>
      <c r="I71" s="3">
        <v>52</v>
      </c>
      <c r="J71" s="3">
        <f t="shared" si="6"/>
        <v>54.6</v>
      </c>
      <c r="K71" s="1"/>
    </row>
    <row r="72" spans="1:11">
      <c r="A72" s="1">
        <v>21</v>
      </c>
      <c r="B72" s="1" t="s">
        <v>154</v>
      </c>
      <c r="C72" s="1" t="str">
        <f>"340404199505040419"</f>
        <v>340404199505040419</v>
      </c>
      <c r="D72" s="1" t="s">
        <v>1</v>
      </c>
      <c r="E72" s="2" t="s">
        <v>113</v>
      </c>
      <c r="F72" s="1" t="str">
        <f t="shared" si="5"/>
        <v>07029</v>
      </c>
      <c r="G72" s="1" t="s">
        <v>155</v>
      </c>
      <c r="H72" s="3">
        <v>60.6</v>
      </c>
      <c r="I72" s="3">
        <v>47</v>
      </c>
      <c r="J72" s="3">
        <f t="shared" si="6"/>
        <v>53.8</v>
      </c>
      <c r="K72" s="1"/>
    </row>
    <row r="73" spans="1:11">
      <c r="A73" s="1">
        <v>22</v>
      </c>
      <c r="B73" s="1" t="s">
        <v>156</v>
      </c>
      <c r="C73" s="1" t="str">
        <f>"340405199010120237"</f>
        <v>340405199010120237</v>
      </c>
      <c r="D73" s="1" t="s">
        <v>1</v>
      </c>
      <c r="E73" s="2" t="s">
        <v>113</v>
      </c>
      <c r="F73" s="1" t="str">
        <f t="shared" si="5"/>
        <v>07029</v>
      </c>
      <c r="G73" s="1" t="s">
        <v>157</v>
      </c>
      <c r="H73" s="3">
        <v>55.8</v>
      </c>
      <c r="I73" s="3">
        <v>51.7</v>
      </c>
      <c r="J73" s="3">
        <f t="shared" si="6"/>
        <v>53.75</v>
      </c>
      <c r="K73" s="1"/>
    </row>
    <row r="74" spans="1:11">
      <c r="A74" s="1">
        <v>23</v>
      </c>
      <c r="B74" s="1" t="s">
        <v>158</v>
      </c>
      <c r="C74" s="1" t="str">
        <f>"34042119930712081X"</f>
        <v>34042119930712081X</v>
      </c>
      <c r="D74" s="1" t="s">
        <v>1</v>
      </c>
      <c r="E74" s="2" t="s">
        <v>113</v>
      </c>
      <c r="F74" s="1" t="str">
        <f t="shared" si="5"/>
        <v>07029</v>
      </c>
      <c r="G74" s="1" t="s">
        <v>159</v>
      </c>
      <c r="H74" s="3">
        <v>52</v>
      </c>
      <c r="I74" s="3">
        <v>52.6</v>
      </c>
      <c r="J74" s="3">
        <f t="shared" si="6"/>
        <v>52.3</v>
      </c>
      <c r="K74" s="1"/>
    </row>
    <row r="75" spans="1:11">
      <c r="A75" s="1">
        <v>24</v>
      </c>
      <c r="B75" s="1" t="s">
        <v>160</v>
      </c>
      <c r="C75" s="1" t="str">
        <f>"340404199306250413"</f>
        <v>340404199306250413</v>
      </c>
      <c r="D75" s="1" t="s">
        <v>1</v>
      </c>
      <c r="E75" s="2" t="s">
        <v>113</v>
      </c>
      <c r="F75" s="1" t="str">
        <f t="shared" si="5"/>
        <v>07029</v>
      </c>
      <c r="G75" s="1" t="s">
        <v>161</v>
      </c>
      <c r="H75" s="3">
        <v>54.2</v>
      </c>
      <c r="I75" s="3">
        <v>49.9</v>
      </c>
      <c r="J75" s="3">
        <f t="shared" si="6"/>
        <v>52.05</v>
      </c>
      <c r="K75" s="1"/>
    </row>
    <row r="76" spans="1:11">
      <c r="A76" s="1">
        <v>1</v>
      </c>
      <c r="B76" s="1" t="s">
        <v>162</v>
      </c>
      <c r="C76" s="1" t="str">
        <f>"340121199111061313"</f>
        <v>340121199111061313</v>
      </c>
      <c r="D76" s="1" t="s">
        <v>1</v>
      </c>
      <c r="E76" s="2" t="s">
        <v>163</v>
      </c>
      <c r="F76" s="1" t="str">
        <f t="shared" ref="F76:F87" si="7">"07030"</f>
        <v>07030</v>
      </c>
      <c r="G76" s="1" t="s">
        <v>164</v>
      </c>
      <c r="H76" s="3">
        <v>65.8</v>
      </c>
      <c r="I76" s="3">
        <v>49.7</v>
      </c>
      <c r="J76" s="3">
        <f t="shared" si="6"/>
        <v>57.75</v>
      </c>
      <c r="K76" s="1"/>
    </row>
    <row r="77" spans="1:11">
      <c r="A77" s="1">
        <v>2</v>
      </c>
      <c r="B77" s="1" t="s">
        <v>165</v>
      </c>
      <c r="C77" s="1" t="str">
        <f>"340404199110210612"</f>
        <v>340404199110210612</v>
      </c>
      <c r="D77" s="1" t="s">
        <v>1</v>
      </c>
      <c r="E77" s="2" t="s">
        <v>163</v>
      </c>
      <c r="F77" s="1" t="str">
        <f t="shared" si="7"/>
        <v>07030</v>
      </c>
      <c r="G77" s="1" t="s">
        <v>166</v>
      </c>
      <c r="H77" s="3">
        <v>46.3</v>
      </c>
      <c r="I77" s="3">
        <v>43</v>
      </c>
      <c r="J77" s="3">
        <f t="shared" si="6"/>
        <v>44.65</v>
      </c>
      <c r="K77" s="1"/>
    </row>
    <row r="78" spans="1:11">
      <c r="A78" s="1">
        <v>3</v>
      </c>
      <c r="B78" s="1" t="s">
        <v>167</v>
      </c>
      <c r="C78" s="1" t="str">
        <f>"340402198704200019"</f>
        <v>340402198704200019</v>
      </c>
      <c r="D78" s="1" t="s">
        <v>1</v>
      </c>
      <c r="E78" s="2" t="s">
        <v>163</v>
      </c>
      <c r="F78" s="1" t="str">
        <f t="shared" si="7"/>
        <v>07030</v>
      </c>
      <c r="G78" s="1" t="s">
        <v>168</v>
      </c>
      <c r="H78" s="3">
        <v>54.7</v>
      </c>
      <c r="I78" s="3">
        <v>33.700000000000003</v>
      </c>
      <c r="J78" s="3">
        <f t="shared" si="6"/>
        <v>44.2</v>
      </c>
      <c r="K78" s="1"/>
    </row>
    <row r="79" spans="1:11">
      <c r="A79" s="1">
        <v>4</v>
      </c>
      <c r="B79" s="1" t="s">
        <v>169</v>
      </c>
      <c r="C79" s="1" t="str">
        <f>"340405199311151619"</f>
        <v>340405199311151619</v>
      </c>
      <c r="D79" s="1" t="s">
        <v>1</v>
      </c>
      <c r="E79" s="2" t="s">
        <v>163</v>
      </c>
      <c r="F79" s="1" t="str">
        <f t="shared" si="7"/>
        <v>07030</v>
      </c>
      <c r="G79" s="1" t="s">
        <v>170</v>
      </c>
      <c r="H79" s="3">
        <v>50</v>
      </c>
      <c r="I79" s="3">
        <v>35.5</v>
      </c>
      <c r="J79" s="3">
        <f t="shared" si="6"/>
        <v>42.75</v>
      </c>
      <c r="K79" s="1"/>
    </row>
    <row r="80" spans="1:11">
      <c r="A80" s="1">
        <v>5</v>
      </c>
      <c r="B80" s="1" t="s">
        <v>171</v>
      </c>
      <c r="C80" s="1" t="str">
        <f>"340404199509171619"</f>
        <v>340404199509171619</v>
      </c>
      <c r="D80" s="1" t="s">
        <v>1</v>
      </c>
      <c r="E80" s="2" t="s">
        <v>163</v>
      </c>
      <c r="F80" s="1" t="str">
        <f t="shared" si="7"/>
        <v>07030</v>
      </c>
      <c r="G80" s="1" t="s">
        <v>172</v>
      </c>
      <c r="H80" s="3">
        <v>49.4</v>
      </c>
      <c r="I80" s="3">
        <v>35.700000000000003</v>
      </c>
      <c r="J80" s="3">
        <f t="shared" si="6"/>
        <v>42.55</v>
      </c>
      <c r="K80" s="1"/>
    </row>
    <row r="81" spans="1:11">
      <c r="A81" s="1">
        <v>6</v>
      </c>
      <c r="B81" s="1" t="s">
        <v>173</v>
      </c>
      <c r="C81" s="1" t="str">
        <f>"340404199211020252"</f>
        <v>340404199211020252</v>
      </c>
      <c r="D81" s="1" t="s">
        <v>1</v>
      </c>
      <c r="E81" s="2" t="s">
        <v>163</v>
      </c>
      <c r="F81" s="1" t="str">
        <f t="shared" si="7"/>
        <v>07030</v>
      </c>
      <c r="G81" s="1" t="s">
        <v>174</v>
      </c>
      <c r="H81" s="3">
        <v>47.2</v>
      </c>
      <c r="I81" s="3">
        <v>37</v>
      </c>
      <c r="J81" s="3">
        <f t="shared" si="6"/>
        <v>42.1</v>
      </c>
      <c r="K81" s="1"/>
    </row>
    <row r="82" spans="1:11" s="10" customFormat="1">
      <c r="A82" s="7">
        <v>7</v>
      </c>
      <c r="B82" s="7" t="s">
        <v>175</v>
      </c>
      <c r="C82" s="7" t="str">
        <f>"340405198706040214"</f>
        <v>340405198706040214</v>
      </c>
      <c r="D82" s="7" t="s">
        <v>1</v>
      </c>
      <c r="E82" s="8" t="s">
        <v>163</v>
      </c>
      <c r="F82" s="7" t="str">
        <f t="shared" si="7"/>
        <v>07030</v>
      </c>
      <c r="G82" s="7" t="s">
        <v>176</v>
      </c>
      <c r="H82" s="9">
        <v>43</v>
      </c>
      <c r="I82" s="9">
        <v>36.299999999999997</v>
      </c>
      <c r="J82" s="9">
        <f t="shared" si="6"/>
        <v>39.65</v>
      </c>
      <c r="K82" s="7" t="s">
        <v>323</v>
      </c>
    </row>
    <row r="83" spans="1:11" s="10" customFormat="1">
      <c r="A83" s="7">
        <v>8</v>
      </c>
      <c r="B83" s="7" t="s">
        <v>177</v>
      </c>
      <c r="C83" s="7" t="str">
        <f>"34040419980511001X"</f>
        <v>34040419980511001X</v>
      </c>
      <c r="D83" s="7" t="s">
        <v>1</v>
      </c>
      <c r="E83" s="8" t="s">
        <v>163</v>
      </c>
      <c r="F83" s="7" t="str">
        <f t="shared" si="7"/>
        <v>07030</v>
      </c>
      <c r="G83" s="7" t="s">
        <v>178</v>
      </c>
      <c r="H83" s="9">
        <v>49.4</v>
      </c>
      <c r="I83" s="9">
        <v>29.6</v>
      </c>
      <c r="J83" s="9">
        <f t="shared" si="6"/>
        <v>39.5</v>
      </c>
      <c r="K83" s="7" t="s">
        <v>323</v>
      </c>
    </row>
    <row r="84" spans="1:11" s="10" customFormat="1">
      <c r="A84" s="7">
        <v>9</v>
      </c>
      <c r="B84" s="7" t="s">
        <v>136</v>
      </c>
      <c r="C84" s="7" t="str">
        <f>"342401199109260017"</f>
        <v>342401199109260017</v>
      </c>
      <c r="D84" s="7" t="s">
        <v>1</v>
      </c>
      <c r="E84" s="8" t="s">
        <v>163</v>
      </c>
      <c r="F84" s="7" t="str">
        <f t="shared" si="7"/>
        <v>07030</v>
      </c>
      <c r="G84" s="7" t="s">
        <v>179</v>
      </c>
      <c r="H84" s="9">
        <v>45.4</v>
      </c>
      <c r="I84" s="9">
        <v>24.9</v>
      </c>
      <c r="J84" s="9">
        <f t="shared" si="6"/>
        <v>35.15</v>
      </c>
      <c r="K84" s="7" t="s">
        <v>323</v>
      </c>
    </row>
    <row r="85" spans="1:11" s="10" customFormat="1">
      <c r="A85" s="7">
        <v>10</v>
      </c>
      <c r="B85" s="7" t="s">
        <v>180</v>
      </c>
      <c r="C85" s="7" t="str">
        <f>"340403199201180811"</f>
        <v>340403199201180811</v>
      </c>
      <c r="D85" s="7" t="s">
        <v>1</v>
      </c>
      <c r="E85" s="8" t="s">
        <v>163</v>
      </c>
      <c r="F85" s="7" t="str">
        <f t="shared" si="7"/>
        <v>07030</v>
      </c>
      <c r="G85" s="7" t="s">
        <v>181</v>
      </c>
      <c r="H85" s="9">
        <v>24.2</v>
      </c>
      <c r="I85" s="9">
        <v>28.2</v>
      </c>
      <c r="J85" s="9">
        <f t="shared" si="6"/>
        <v>26.2</v>
      </c>
      <c r="K85" s="7" t="s">
        <v>323</v>
      </c>
    </row>
    <row r="86" spans="1:11" s="10" customFormat="1">
      <c r="A86" s="7">
        <v>11</v>
      </c>
      <c r="B86" s="7" t="s">
        <v>182</v>
      </c>
      <c r="C86" s="7" t="str">
        <f>"34040419891117221X"</f>
        <v>34040419891117221X</v>
      </c>
      <c r="D86" s="7" t="s">
        <v>1</v>
      </c>
      <c r="E86" s="8" t="s">
        <v>163</v>
      </c>
      <c r="F86" s="7" t="str">
        <f t="shared" si="7"/>
        <v>07030</v>
      </c>
      <c r="G86" s="7" t="s">
        <v>183</v>
      </c>
      <c r="H86" s="9">
        <v>21.6</v>
      </c>
      <c r="I86" s="9">
        <v>25.9</v>
      </c>
      <c r="J86" s="9">
        <f t="shared" si="6"/>
        <v>23.75</v>
      </c>
      <c r="K86" s="7" t="s">
        <v>323</v>
      </c>
    </row>
    <row r="87" spans="1:11" s="10" customFormat="1">
      <c r="A87" s="7">
        <v>12</v>
      </c>
      <c r="B87" s="7" t="s">
        <v>184</v>
      </c>
      <c r="C87" s="7" t="str">
        <f>"340405198609211413"</f>
        <v>340405198609211413</v>
      </c>
      <c r="D87" s="7" t="s">
        <v>1</v>
      </c>
      <c r="E87" s="8" t="s">
        <v>163</v>
      </c>
      <c r="F87" s="7" t="str">
        <f t="shared" si="7"/>
        <v>07030</v>
      </c>
      <c r="G87" s="7" t="s">
        <v>185</v>
      </c>
      <c r="H87" s="9">
        <v>0</v>
      </c>
      <c r="I87" s="9">
        <v>0</v>
      </c>
      <c r="J87" s="9">
        <f t="shared" si="6"/>
        <v>0</v>
      </c>
      <c r="K87" s="11" t="s">
        <v>87</v>
      </c>
    </row>
    <row r="88" spans="1:11">
      <c r="A88" s="1">
        <v>1</v>
      </c>
      <c r="B88" s="1" t="s">
        <v>186</v>
      </c>
      <c r="C88" s="1" t="str">
        <f>"340404199304100040"</f>
        <v>340404199304100040</v>
      </c>
      <c r="D88" s="1" t="s">
        <v>187</v>
      </c>
      <c r="E88" s="2" t="s">
        <v>188</v>
      </c>
      <c r="F88" s="1" t="str">
        <f t="shared" ref="F88:F99" si="8">"07031"</f>
        <v>07031</v>
      </c>
      <c r="G88" s="1" t="s">
        <v>189</v>
      </c>
      <c r="H88" s="3">
        <v>43.8</v>
      </c>
      <c r="I88" s="3">
        <v>49</v>
      </c>
      <c r="J88" s="3">
        <f t="shared" si="6"/>
        <v>46.4</v>
      </c>
      <c r="K88" s="1"/>
    </row>
    <row r="89" spans="1:11">
      <c r="A89" s="1">
        <v>2</v>
      </c>
      <c r="B89" s="1" t="s">
        <v>190</v>
      </c>
      <c r="C89" s="1" t="str">
        <f>"340121199309121377"</f>
        <v>340121199309121377</v>
      </c>
      <c r="D89" s="1" t="s">
        <v>1</v>
      </c>
      <c r="E89" s="2" t="s">
        <v>188</v>
      </c>
      <c r="F89" s="1" t="str">
        <f t="shared" si="8"/>
        <v>07031</v>
      </c>
      <c r="G89" s="1" t="s">
        <v>191</v>
      </c>
      <c r="H89" s="3">
        <v>47</v>
      </c>
      <c r="I89" s="3">
        <v>45.3</v>
      </c>
      <c r="J89" s="3">
        <f t="shared" si="6"/>
        <v>46.15</v>
      </c>
      <c r="K89" s="1"/>
    </row>
    <row r="90" spans="1:11">
      <c r="A90" s="1">
        <v>3</v>
      </c>
      <c r="B90" s="1" t="s">
        <v>192</v>
      </c>
      <c r="C90" s="1" t="str">
        <f>"34042119950828081X"</f>
        <v>34042119950828081X</v>
      </c>
      <c r="D90" s="1" t="s">
        <v>1</v>
      </c>
      <c r="E90" s="2" t="s">
        <v>188</v>
      </c>
      <c r="F90" s="1" t="str">
        <f t="shared" si="8"/>
        <v>07031</v>
      </c>
      <c r="G90" s="1" t="s">
        <v>193</v>
      </c>
      <c r="H90" s="3">
        <v>50.2</v>
      </c>
      <c r="I90" s="3">
        <v>35.200000000000003</v>
      </c>
      <c r="J90" s="3">
        <f t="shared" si="6"/>
        <v>42.7</v>
      </c>
      <c r="K90" s="1"/>
    </row>
    <row r="91" spans="1:11">
      <c r="A91" s="1">
        <v>4</v>
      </c>
      <c r="B91" s="1" t="s">
        <v>194</v>
      </c>
      <c r="C91" s="1" t="str">
        <f>"340404199710300611"</f>
        <v>340404199710300611</v>
      </c>
      <c r="D91" s="1" t="s">
        <v>1</v>
      </c>
      <c r="E91" s="2" t="s">
        <v>195</v>
      </c>
      <c r="F91" s="1" t="str">
        <f t="shared" si="8"/>
        <v>07031</v>
      </c>
      <c r="G91" s="1" t="s">
        <v>196</v>
      </c>
      <c r="H91" s="3">
        <v>55.2</v>
      </c>
      <c r="I91" s="3">
        <v>28.6</v>
      </c>
      <c r="J91" s="3">
        <f t="shared" si="6"/>
        <v>41.900000000000006</v>
      </c>
      <c r="K91" s="1"/>
    </row>
    <row r="92" spans="1:11" s="10" customFormat="1">
      <c r="A92" s="7">
        <v>5</v>
      </c>
      <c r="B92" s="7" t="s">
        <v>197</v>
      </c>
      <c r="C92" s="7" t="str">
        <f>"340402199503210610"</f>
        <v>340402199503210610</v>
      </c>
      <c r="D92" s="7" t="s">
        <v>1</v>
      </c>
      <c r="E92" s="8" t="s">
        <v>198</v>
      </c>
      <c r="F92" s="7" t="str">
        <f t="shared" si="8"/>
        <v>07031</v>
      </c>
      <c r="G92" s="7" t="s">
        <v>199</v>
      </c>
      <c r="H92" s="9">
        <v>52.6</v>
      </c>
      <c r="I92" s="9">
        <v>21.8</v>
      </c>
      <c r="J92" s="9">
        <f t="shared" si="6"/>
        <v>37.200000000000003</v>
      </c>
      <c r="K92" s="7" t="s">
        <v>323</v>
      </c>
    </row>
    <row r="93" spans="1:11" s="10" customFormat="1">
      <c r="A93" s="7">
        <v>6</v>
      </c>
      <c r="B93" s="7" t="s">
        <v>200</v>
      </c>
      <c r="C93" s="7" t="str">
        <f>"340404198902210819"</f>
        <v>340404198902210819</v>
      </c>
      <c r="D93" s="7" t="s">
        <v>1</v>
      </c>
      <c r="E93" s="8" t="s">
        <v>201</v>
      </c>
      <c r="F93" s="7" t="str">
        <f t="shared" si="8"/>
        <v>07031</v>
      </c>
      <c r="G93" s="7" t="s">
        <v>202</v>
      </c>
      <c r="H93" s="9">
        <v>0</v>
      </c>
      <c r="I93" s="9">
        <v>0</v>
      </c>
      <c r="J93" s="9">
        <f t="shared" si="6"/>
        <v>0</v>
      </c>
      <c r="K93" s="11" t="s">
        <v>87</v>
      </c>
    </row>
    <row r="94" spans="1:11" s="10" customFormat="1">
      <c r="A94" s="7">
        <v>7</v>
      </c>
      <c r="B94" s="7" t="s">
        <v>203</v>
      </c>
      <c r="C94" s="7" t="str">
        <f>"340404199103280217"</f>
        <v>340404199103280217</v>
      </c>
      <c r="D94" s="7" t="s">
        <v>1</v>
      </c>
      <c r="E94" s="8" t="s">
        <v>204</v>
      </c>
      <c r="F94" s="7" t="str">
        <f t="shared" si="8"/>
        <v>07031</v>
      </c>
      <c r="G94" s="7" t="s">
        <v>205</v>
      </c>
      <c r="H94" s="9">
        <v>0</v>
      </c>
      <c r="I94" s="9">
        <v>0</v>
      </c>
      <c r="J94" s="9">
        <f t="shared" si="6"/>
        <v>0</v>
      </c>
      <c r="K94" s="11" t="s">
        <v>110</v>
      </c>
    </row>
    <row r="95" spans="1:11">
      <c r="A95" s="7">
        <v>8</v>
      </c>
      <c r="B95" s="12" t="s">
        <v>111</v>
      </c>
      <c r="C95" s="14"/>
      <c r="D95" s="14"/>
      <c r="E95" s="14"/>
      <c r="F95" s="7" t="str">
        <f t="shared" si="8"/>
        <v>07031</v>
      </c>
      <c r="G95" s="13"/>
      <c r="H95" s="13"/>
      <c r="I95" s="13"/>
      <c r="J95" s="13"/>
      <c r="K95" s="13"/>
    </row>
    <row r="96" spans="1:11">
      <c r="A96" s="7">
        <v>9</v>
      </c>
      <c r="B96" s="12" t="s">
        <v>111</v>
      </c>
      <c r="C96" s="14"/>
      <c r="D96" s="14"/>
      <c r="E96" s="14"/>
      <c r="F96" s="7" t="str">
        <f t="shared" si="8"/>
        <v>07031</v>
      </c>
      <c r="G96" s="13"/>
      <c r="H96" s="13"/>
      <c r="I96" s="13"/>
      <c r="J96" s="13"/>
      <c r="K96" s="13"/>
    </row>
    <row r="97" spans="1:11">
      <c r="A97" s="7">
        <v>10</v>
      </c>
      <c r="B97" s="12" t="s">
        <v>111</v>
      </c>
      <c r="C97" s="14"/>
      <c r="D97" s="14"/>
      <c r="E97" s="14"/>
      <c r="F97" s="7" t="str">
        <f t="shared" si="8"/>
        <v>07031</v>
      </c>
      <c r="G97" s="13"/>
      <c r="H97" s="13"/>
      <c r="I97" s="13"/>
      <c r="J97" s="13"/>
      <c r="K97" s="13"/>
    </row>
    <row r="98" spans="1:11">
      <c r="A98" s="7">
        <v>11</v>
      </c>
      <c r="B98" s="12" t="s">
        <v>111</v>
      </c>
      <c r="C98" s="14"/>
      <c r="D98" s="14"/>
      <c r="E98" s="14"/>
      <c r="F98" s="7" t="str">
        <f t="shared" si="8"/>
        <v>07031</v>
      </c>
      <c r="G98" s="13"/>
      <c r="H98" s="13"/>
      <c r="I98" s="13"/>
      <c r="J98" s="13"/>
      <c r="K98" s="13"/>
    </row>
    <row r="99" spans="1:11">
      <c r="A99" s="7">
        <v>12</v>
      </c>
      <c r="B99" s="12" t="s">
        <v>111</v>
      </c>
      <c r="C99" s="14"/>
      <c r="D99" s="14"/>
      <c r="E99" s="14"/>
      <c r="F99" s="7" t="str">
        <f t="shared" si="8"/>
        <v>07031</v>
      </c>
      <c r="G99" s="13"/>
      <c r="H99" s="13"/>
      <c r="I99" s="13"/>
      <c r="J99" s="13"/>
      <c r="K99" s="13"/>
    </row>
    <row r="100" spans="1:11">
      <c r="A100" s="1">
        <v>1</v>
      </c>
      <c r="B100" s="1" t="s">
        <v>206</v>
      </c>
      <c r="C100" s="1" t="str">
        <f>"340405199508070214"</f>
        <v>340405199508070214</v>
      </c>
      <c r="D100" s="1" t="s">
        <v>1</v>
      </c>
      <c r="E100" s="2" t="s">
        <v>207</v>
      </c>
      <c r="F100" s="1" t="str">
        <f>"07032"</f>
        <v>07032</v>
      </c>
      <c r="G100" s="1" t="s">
        <v>208</v>
      </c>
      <c r="H100" s="3">
        <v>61</v>
      </c>
      <c r="I100" s="3">
        <v>58.1</v>
      </c>
      <c r="J100" s="3">
        <f t="shared" ref="J100:J108" si="9">H100*0.5+I100*0.5</f>
        <v>59.55</v>
      </c>
      <c r="K100" s="1"/>
    </row>
    <row r="101" spans="1:11">
      <c r="A101" s="1">
        <v>2</v>
      </c>
      <c r="B101" s="1" t="s">
        <v>209</v>
      </c>
      <c r="C101" s="1" t="str">
        <f>"342422199102083611"</f>
        <v>342422199102083611</v>
      </c>
      <c r="D101" s="1" t="s">
        <v>1</v>
      </c>
      <c r="E101" s="2" t="s">
        <v>210</v>
      </c>
      <c r="F101" s="1" t="str">
        <f>"07032"</f>
        <v>07032</v>
      </c>
      <c r="G101" s="1" t="s">
        <v>211</v>
      </c>
      <c r="H101" s="3">
        <v>57.6</v>
      </c>
      <c r="I101" s="3">
        <v>53.6</v>
      </c>
      <c r="J101" s="3">
        <f t="shared" si="9"/>
        <v>55.6</v>
      </c>
      <c r="K101" s="1"/>
    </row>
    <row r="102" spans="1:11">
      <c r="A102" s="1">
        <v>3</v>
      </c>
      <c r="B102" s="1" t="s">
        <v>212</v>
      </c>
      <c r="C102" s="1" t="str">
        <f>"340421199308290618"</f>
        <v>340421199308290618</v>
      </c>
      <c r="D102" s="1" t="s">
        <v>1</v>
      </c>
      <c r="E102" s="2" t="s">
        <v>207</v>
      </c>
      <c r="F102" s="1" t="str">
        <f>"07032"</f>
        <v>07032</v>
      </c>
      <c r="G102" s="1" t="s">
        <v>213</v>
      </c>
      <c r="H102" s="3">
        <v>54.4</v>
      </c>
      <c r="I102" s="3">
        <v>38.299999999999997</v>
      </c>
      <c r="J102" s="3">
        <f t="shared" si="9"/>
        <v>46.349999999999994</v>
      </c>
      <c r="K102" s="1"/>
    </row>
    <row r="103" spans="1:11">
      <c r="A103" s="1">
        <v>4</v>
      </c>
      <c r="B103" s="1" t="s">
        <v>214</v>
      </c>
      <c r="C103" s="1" t="str">
        <f>"340403199504242434"</f>
        <v>340403199504242434</v>
      </c>
      <c r="D103" s="1" t="s">
        <v>1</v>
      </c>
      <c r="E103" s="2" t="s">
        <v>207</v>
      </c>
      <c r="F103" s="1" t="str">
        <f>"07032"</f>
        <v>07032</v>
      </c>
      <c r="G103" s="1" t="s">
        <v>215</v>
      </c>
      <c r="H103" s="3">
        <v>49.6</v>
      </c>
      <c r="I103" s="3">
        <v>31.8</v>
      </c>
      <c r="J103" s="3">
        <f t="shared" si="9"/>
        <v>40.700000000000003</v>
      </c>
      <c r="K103" s="1"/>
    </row>
    <row r="104" spans="1:11">
      <c r="A104" s="1">
        <v>1</v>
      </c>
      <c r="B104" s="1" t="s">
        <v>216</v>
      </c>
      <c r="C104" s="1" t="str">
        <f>"340405199512200413"</f>
        <v>340405199512200413</v>
      </c>
      <c r="D104" s="1" t="s">
        <v>1</v>
      </c>
      <c r="E104" s="2" t="s">
        <v>217</v>
      </c>
      <c r="F104" s="1" t="str">
        <f>"07033"</f>
        <v>07033</v>
      </c>
      <c r="G104" s="1" t="s">
        <v>218</v>
      </c>
      <c r="H104" s="3">
        <v>48.4</v>
      </c>
      <c r="I104" s="3">
        <v>46.3</v>
      </c>
      <c r="J104" s="3">
        <f t="shared" si="9"/>
        <v>47.349999999999994</v>
      </c>
      <c r="K104" s="1"/>
    </row>
    <row r="105" spans="1:11">
      <c r="A105" s="1">
        <v>2</v>
      </c>
      <c r="B105" s="1" t="s">
        <v>219</v>
      </c>
      <c r="C105" s="1" t="str">
        <f>"340421199206130613"</f>
        <v>340421199206130613</v>
      </c>
      <c r="D105" s="1" t="s">
        <v>1</v>
      </c>
      <c r="E105" s="2" t="s">
        <v>217</v>
      </c>
      <c r="F105" s="1" t="str">
        <f>"07033"</f>
        <v>07033</v>
      </c>
      <c r="G105" s="1" t="s">
        <v>220</v>
      </c>
      <c r="H105" s="3">
        <v>45.8</v>
      </c>
      <c r="I105" s="3">
        <v>37.5</v>
      </c>
      <c r="J105" s="3">
        <f t="shared" si="9"/>
        <v>41.65</v>
      </c>
      <c r="K105" s="1"/>
    </row>
    <row r="106" spans="1:11">
      <c r="A106" s="1">
        <v>1</v>
      </c>
      <c r="B106" s="1" t="s">
        <v>221</v>
      </c>
      <c r="C106" s="1" t="str">
        <f>"340405199505231617"</f>
        <v>340405199505231617</v>
      </c>
      <c r="D106" s="1" t="s">
        <v>1</v>
      </c>
      <c r="E106" s="2" t="s">
        <v>222</v>
      </c>
      <c r="F106" s="1" t="str">
        <f>"07034"</f>
        <v>07034</v>
      </c>
      <c r="G106" s="1" t="s">
        <v>223</v>
      </c>
      <c r="H106" s="3">
        <v>50</v>
      </c>
      <c r="I106" s="3">
        <v>51.9</v>
      </c>
      <c r="J106" s="3">
        <f t="shared" si="9"/>
        <v>50.95</v>
      </c>
      <c r="K106" s="1"/>
    </row>
    <row r="107" spans="1:11">
      <c r="A107" s="1">
        <v>2</v>
      </c>
      <c r="B107" s="1" t="s">
        <v>224</v>
      </c>
      <c r="C107" s="1" t="str">
        <f>"340405198301201016"</f>
        <v>340405198301201016</v>
      </c>
      <c r="D107" s="1" t="s">
        <v>1</v>
      </c>
      <c r="E107" s="2" t="s">
        <v>222</v>
      </c>
      <c r="F107" s="1" t="str">
        <f>"07034"</f>
        <v>07034</v>
      </c>
      <c r="G107" s="1" t="s">
        <v>225</v>
      </c>
      <c r="H107" s="3">
        <v>55.7</v>
      </c>
      <c r="I107" s="3">
        <v>38.1</v>
      </c>
      <c r="J107" s="3">
        <f t="shared" si="9"/>
        <v>46.900000000000006</v>
      </c>
      <c r="K107" s="1"/>
    </row>
    <row r="108" spans="1:11">
      <c r="A108" s="1">
        <v>3</v>
      </c>
      <c r="B108" s="1" t="s">
        <v>226</v>
      </c>
      <c r="C108" s="1" t="str">
        <f>"340405199308270617"</f>
        <v>340405199308270617</v>
      </c>
      <c r="D108" s="1" t="s">
        <v>1</v>
      </c>
      <c r="E108" s="2" t="s">
        <v>222</v>
      </c>
      <c r="F108" s="1" t="str">
        <f>"07034"</f>
        <v>07034</v>
      </c>
      <c r="G108" s="1" t="s">
        <v>227</v>
      </c>
      <c r="H108" s="3">
        <v>45.4</v>
      </c>
      <c r="I108" s="3">
        <v>35.5</v>
      </c>
      <c r="J108" s="3">
        <f t="shared" si="9"/>
        <v>40.450000000000003</v>
      </c>
      <c r="K108" s="1"/>
    </row>
    <row r="109" spans="1:11">
      <c r="A109" s="7">
        <v>4</v>
      </c>
      <c r="B109" s="12" t="s">
        <v>111</v>
      </c>
      <c r="C109" s="14"/>
      <c r="D109" s="14"/>
      <c r="E109" s="14"/>
      <c r="F109" s="11" t="str">
        <f>"07034"</f>
        <v>07034</v>
      </c>
      <c r="G109" s="14"/>
      <c r="H109" s="13"/>
      <c r="I109" s="13"/>
      <c r="J109" s="13"/>
      <c r="K109" s="13"/>
    </row>
    <row r="110" spans="1:11">
      <c r="A110" s="1">
        <v>1</v>
      </c>
      <c r="B110" s="1" t="s">
        <v>228</v>
      </c>
      <c r="C110" s="1" t="str">
        <f>"340406199208261613"</f>
        <v>340406199208261613</v>
      </c>
      <c r="D110" s="1" t="s">
        <v>1</v>
      </c>
      <c r="E110" s="2" t="s">
        <v>229</v>
      </c>
      <c r="F110" s="1" t="str">
        <f t="shared" ref="F110:F121" si="10">"07035"</f>
        <v>07035</v>
      </c>
      <c r="G110" s="1" t="s">
        <v>230</v>
      </c>
      <c r="H110" s="3">
        <v>74.400000000000006</v>
      </c>
      <c r="I110" s="3">
        <v>53.8</v>
      </c>
      <c r="J110" s="3">
        <f t="shared" ref="J110:J130" si="11">H110*0.5+I110*0.5</f>
        <v>64.099999999999994</v>
      </c>
      <c r="K110" s="1"/>
    </row>
    <row r="111" spans="1:11">
      <c r="A111" s="1">
        <v>2</v>
      </c>
      <c r="B111" s="1" t="s">
        <v>231</v>
      </c>
      <c r="C111" s="1" t="str">
        <f>"340406199011282410"</f>
        <v>340406199011282410</v>
      </c>
      <c r="D111" s="1" t="s">
        <v>1</v>
      </c>
      <c r="E111" s="2" t="s">
        <v>229</v>
      </c>
      <c r="F111" s="1" t="str">
        <f t="shared" si="10"/>
        <v>07035</v>
      </c>
      <c r="G111" s="1" t="s">
        <v>232</v>
      </c>
      <c r="H111" s="3">
        <v>66.8</v>
      </c>
      <c r="I111" s="3">
        <v>56.6</v>
      </c>
      <c r="J111" s="3">
        <f t="shared" si="11"/>
        <v>61.7</v>
      </c>
      <c r="K111" s="1"/>
    </row>
    <row r="112" spans="1:11">
      <c r="A112" s="1">
        <v>3</v>
      </c>
      <c r="B112" s="1" t="s">
        <v>233</v>
      </c>
      <c r="C112" s="1" t="str">
        <f>"340403199507050817"</f>
        <v>340403199507050817</v>
      </c>
      <c r="D112" s="1" t="s">
        <v>1</v>
      </c>
      <c r="E112" s="2" t="s">
        <v>229</v>
      </c>
      <c r="F112" s="1" t="str">
        <f t="shared" si="10"/>
        <v>07035</v>
      </c>
      <c r="G112" s="1" t="s">
        <v>234</v>
      </c>
      <c r="H112" s="3">
        <v>59.2</v>
      </c>
      <c r="I112" s="3">
        <v>62.5</v>
      </c>
      <c r="J112" s="3">
        <f t="shared" si="11"/>
        <v>60.85</v>
      </c>
      <c r="K112" s="1"/>
    </row>
    <row r="113" spans="1:11">
      <c r="A113" s="1">
        <v>4</v>
      </c>
      <c r="B113" s="1" t="s">
        <v>235</v>
      </c>
      <c r="C113" s="1" t="str">
        <f>"340406199202273410"</f>
        <v>340406199202273410</v>
      </c>
      <c r="D113" s="1" t="s">
        <v>1</v>
      </c>
      <c r="E113" s="2" t="s">
        <v>229</v>
      </c>
      <c r="F113" s="1" t="str">
        <f t="shared" si="10"/>
        <v>07035</v>
      </c>
      <c r="G113" s="1" t="s">
        <v>236</v>
      </c>
      <c r="H113" s="3">
        <v>62</v>
      </c>
      <c r="I113" s="3">
        <v>58.1</v>
      </c>
      <c r="J113" s="3">
        <f t="shared" si="11"/>
        <v>60.05</v>
      </c>
      <c r="K113" s="1"/>
    </row>
    <row r="114" spans="1:11">
      <c r="A114" s="1">
        <v>5</v>
      </c>
      <c r="B114" s="1" t="s">
        <v>237</v>
      </c>
      <c r="C114" s="1" t="str">
        <f>"34040619920109121X"</f>
        <v>34040619920109121X</v>
      </c>
      <c r="D114" s="1" t="s">
        <v>1</v>
      </c>
      <c r="E114" s="2" t="s">
        <v>229</v>
      </c>
      <c r="F114" s="1" t="str">
        <f t="shared" si="10"/>
        <v>07035</v>
      </c>
      <c r="G114" s="1" t="s">
        <v>238</v>
      </c>
      <c r="H114" s="3">
        <v>58.2</v>
      </c>
      <c r="I114" s="3">
        <v>61.6</v>
      </c>
      <c r="J114" s="3">
        <f t="shared" si="11"/>
        <v>59.900000000000006</v>
      </c>
      <c r="K114" s="1"/>
    </row>
    <row r="115" spans="1:11">
      <c r="A115" s="1">
        <v>6</v>
      </c>
      <c r="B115" s="1" t="s">
        <v>239</v>
      </c>
      <c r="C115" s="1" t="str">
        <f>"34040519910818161X"</f>
        <v>34040519910818161X</v>
      </c>
      <c r="D115" s="1" t="s">
        <v>1</v>
      </c>
      <c r="E115" s="2" t="s">
        <v>229</v>
      </c>
      <c r="F115" s="1" t="str">
        <f t="shared" si="10"/>
        <v>07035</v>
      </c>
      <c r="G115" s="1" t="s">
        <v>240</v>
      </c>
      <c r="H115" s="3">
        <v>63.6</v>
      </c>
      <c r="I115" s="3">
        <v>55.6</v>
      </c>
      <c r="J115" s="3">
        <f t="shared" si="11"/>
        <v>59.6</v>
      </c>
      <c r="K115" s="1"/>
    </row>
    <row r="116" spans="1:11">
      <c r="A116" s="1">
        <v>7</v>
      </c>
      <c r="B116" s="1" t="s">
        <v>241</v>
      </c>
      <c r="C116" s="1" t="str">
        <f>"340403199711281612"</f>
        <v>340403199711281612</v>
      </c>
      <c r="D116" s="1" t="s">
        <v>1</v>
      </c>
      <c r="E116" s="2" t="s">
        <v>229</v>
      </c>
      <c r="F116" s="1" t="str">
        <f t="shared" si="10"/>
        <v>07035</v>
      </c>
      <c r="G116" s="1" t="s">
        <v>242</v>
      </c>
      <c r="H116" s="3">
        <v>66.400000000000006</v>
      </c>
      <c r="I116" s="3">
        <v>45</v>
      </c>
      <c r="J116" s="3">
        <f t="shared" si="11"/>
        <v>55.7</v>
      </c>
      <c r="K116" s="1"/>
    </row>
    <row r="117" spans="1:11">
      <c r="A117" s="1">
        <v>8</v>
      </c>
      <c r="B117" s="1" t="s">
        <v>243</v>
      </c>
      <c r="C117" s="1" t="str">
        <f>"340406198911230814"</f>
        <v>340406198911230814</v>
      </c>
      <c r="D117" s="1" t="s">
        <v>1</v>
      </c>
      <c r="E117" s="2" t="s">
        <v>244</v>
      </c>
      <c r="F117" s="1" t="str">
        <f t="shared" si="10"/>
        <v>07035</v>
      </c>
      <c r="G117" s="1" t="s">
        <v>245</v>
      </c>
      <c r="H117" s="3">
        <v>55.9</v>
      </c>
      <c r="I117" s="3">
        <v>55</v>
      </c>
      <c r="J117" s="3">
        <f t="shared" si="11"/>
        <v>55.45</v>
      </c>
      <c r="K117" s="1"/>
    </row>
    <row r="118" spans="1:11">
      <c r="A118" s="1">
        <v>9</v>
      </c>
      <c r="B118" s="1" t="s">
        <v>246</v>
      </c>
      <c r="C118" s="1" t="str">
        <f>"340402199410010011"</f>
        <v>340402199410010011</v>
      </c>
      <c r="D118" s="1" t="s">
        <v>1</v>
      </c>
      <c r="E118" s="2" t="s">
        <v>229</v>
      </c>
      <c r="F118" s="1" t="str">
        <f t="shared" si="10"/>
        <v>07035</v>
      </c>
      <c r="G118" s="1" t="s">
        <v>247</v>
      </c>
      <c r="H118" s="3">
        <v>56.4</v>
      </c>
      <c r="I118" s="3">
        <v>53.6</v>
      </c>
      <c r="J118" s="3">
        <f t="shared" si="11"/>
        <v>55</v>
      </c>
      <c r="K118" s="1"/>
    </row>
    <row r="119" spans="1:11">
      <c r="A119" s="1">
        <v>10</v>
      </c>
      <c r="B119" s="1" t="s">
        <v>248</v>
      </c>
      <c r="C119" s="1" t="str">
        <f>"340406199708083411"</f>
        <v>340406199708083411</v>
      </c>
      <c r="D119" s="1" t="s">
        <v>1</v>
      </c>
      <c r="E119" s="2" t="s">
        <v>229</v>
      </c>
      <c r="F119" s="1" t="str">
        <f t="shared" si="10"/>
        <v>07035</v>
      </c>
      <c r="G119" s="1" t="s">
        <v>249</v>
      </c>
      <c r="H119" s="3">
        <v>57.6</v>
      </c>
      <c r="I119" s="3">
        <v>42</v>
      </c>
      <c r="J119" s="3">
        <f t="shared" si="11"/>
        <v>49.8</v>
      </c>
      <c r="K119" s="1"/>
    </row>
    <row r="120" spans="1:11">
      <c r="A120" s="1">
        <v>11</v>
      </c>
      <c r="B120" s="1" t="s">
        <v>250</v>
      </c>
      <c r="C120" s="1" t="str">
        <f>"340406198801012031"</f>
        <v>340406198801012031</v>
      </c>
      <c r="D120" s="1" t="s">
        <v>1</v>
      </c>
      <c r="E120" s="2" t="s">
        <v>229</v>
      </c>
      <c r="F120" s="1" t="str">
        <f t="shared" si="10"/>
        <v>07035</v>
      </c>
      <c r="G120" s="1" t="s">
        <v>251</v>
      </c>
      <c r="H120" s="3">
        <v>56.8</v>
      </c>
      <c r="I120" s="3">
        <v>40</v>
      </c>
      <c r="J120" s="3">
        <f t="shared" si="11"/>
        <v>48.4</v>
      </c>
      <c r="K120" s="1"/>
    </row>
    <row r="121" spans="1:11">
      <c r="A121" s="1">
        <v>12</v>
      </c>
      <c r="B121" s="1" t="s">
        <v>252</v>
      </c>
      <c r="C121" s="1" t="str">
        <f>"342422199204290136"</f>
        <v>342422199204290136</v>
      </c>
      <c r="D121" s="1" t="s">
        <v>1</v>
      </c>
      <c r="E121" s="2" t="s">
        <v>244</v>
      </c>
      <c r="F121" s="1" t="str">
        <f t="shared" si="10"/>
        <v>07035</v>
      </c>
      <c r="G121" s="1" t="s">
        <v>253</v>
      </c>
      <c r="H121" s="3">
        <v>53</v>
      </c>
      <c r="I121" s="3">
        <v>41.2</v>
      </c>
      <c r="J121" s="3">
        <f t="shared" si="11"/>
        <v>47.1</v>
      </c>
      <c r="K121" s="1"/>
    </row>
    <row r="122" spans="1:11">
      <c r="A122" s="1">
        <v>1</v>
      </c>
      <c r="B122" s="1" t="s">
        <v>254</v>
      </c>
      <c r="C122" s="1" t="str">
        <f>"34042119840503083X"</f>
        <v>34042119840503083X</v>
      </c>
      <c r="D122" s="1" t="s">
        <v>1</v>
      </c>
      <c r="E122" s="2" t="s">
        <v>255</v>
      </c>
      <c r="F122" s="1" t="str">
        <f t="shared" ref="F122:F127" si="12">"07036"</f>
        <v>07036</v>
      </c>
      <c r="G122" s="1" t="s">
        <v>256</v>
      </c>
      <c r="H122" s="3">
        <v>68.2</v>
      </c>
      <c r="I122" s="3">
        <v>52.4</v>
      </c>
      <c r="J122" s="3">
        <f t="shared" si="11"/>
        <v>60.3</v>
      </c>
      <c r="K122" s="1"/>
    </row>
    <row r="123" spans="1:11">
      <c r="A123" s="1">
        <v>2</v>
      </c>
      <c r="B123" s="1" t="s">
        <v>257</v>
      </c>
      <c r="C123" s="1" t="str">
        <f>"340406199209222819"</f>
        <v>340406199209222819</v>
      </c>
      <c r="D123" s="1" t="s">
        <v>1</v>
      </c>
      <c r="E123" s="2" t="s">
        <v>258</v>
      </c>
      <c r="F123" s="1" t="str">
        <f t="shared" si="12"/>
        <v>07036</v>
      </c>
      <c r="G123" s="1" t="s">
        <v>259</v>
      </c>
      <c r="H123" s="3">
        <v>57.6</v>
      </c>
      <c r="I123" s="3">
        <v>43.3</v>
      </c>
      <c r="J123" s="3">
        <f t="shared" si="11"/>
        <v>50.45</v>
      </c>
      <c r="K123" s="1"/>
    </row>
    <row r="124" spans="1:11">
      <c r="A124" s="1">
        <v>3</v>
      </c>
      <c r="B124" s="1" t="s">
        <v>260</v>
      </c>
      <c r="C124" s="1" t="str">
        <f>"34040619890901141X"</f>
        <v>34040619890901141X</v>
      </c>
      <c r="D124" s="1" t="s">
        <v>1</v>
      </c>
      <c r="E124" s="2" t="s">
        <v>261</v>
      </c>
      <c r="F124" s="1" t="str">
        <f t="shared" si="12"/>
        <v>07036</v>
      </c>
      <c r="G124" s="1" t="s">
        <v>262</v>
      </c>
      <c r="H124" s="3">
        <v>61.3</v>
      </c>
      <c r="I124" s="3">
        <v>30</v>
      </c>
      <c r="J124" s="3">
        <f t="shared" si="11"/>
        <v>45.65</v>
      </c>
      <c r="K124" s="1"/>
    </row>
    <row r="125" spans="1:11">
      <c r="A125" s="1">
        <v>4</v>
      </c>
      <c r="B125" s="1" t="s">
        <v>263</v>
      </c>
      <c r="C125" s="1" t="str">
        <f>"340406199007101752"</f>
        <v>340406199007101752</v>
      </c>
      <c r="D125" s="1" t="s">
        <v>1</v>
      </c>
      <c r="E125" s="2" t="s">
        <v>264</v>
      </c>
      <c r="F125" s="1" t="str">
        <f t="shared" si="12"/>
        <v>07036</v>
      </c>
      <c r="G125" s="1" t="s">
        <v>265</v>
      </c>
      <c r="H125" s="3">
        <v>51.2</v>
      </c>
      <c r="I125" s="3">
        <v>38.9</v>
      </c>
      <c r="J125" s="3">
        <f t="shared" si="11"/>
        <v>45.05</v>
      </c>
      <c r="K125" s="1"/>
    </row>
    <row r="126" spans="1:11">
      <c r="A126" s="1">
        <v>5</v>
      </c>
      <c r="B126" s="1" t="s">
        <v>266</v>
      </c>
      <c r="C126" s="1" t="str">
        <f>"340403199211281616"</f>
        <v>340403199211281616</v>
      </c>
      <c r="D126" s="1" t="s">
        <v>1</v>
      </c>
      <c r="E126" s="2" t="s">
        <v>264</v>
      </c>
      <c r="F126" s="1" t="str">
        <f t="shared" si="12"/>
        <v>07036</v>
      </c>
      <c r="G126" s="1" t="s">
        <v>267</v>
      </c>
      <c r="H126" s="3">
        <v>51.8</v>
      </c>
      <c r="I126" s="3">
        <v>35</v>
      </c>
      <c r="J126" s="3">
        <f t="shared" si="11"/>
        <v>43.4</v>
      </c>
      <c r="K126" s="1"/>
    </row>
    <row r="127" spans="1:11" s="10" customFormat="1">
      <c r="A127" s="7">
        <v>6</v>
      </c>
      <c r="B127" s="7" t="s">
        <v>268</v>
      </c>
      <c r="C127" s="7" t="str">
        <f>"340406198310273413"</f>
        <v>340406198310273413</v>
      </c>
      <c r="D127" s="7" t="s">
        <v>1</v>
      </c>
      <c r="E127" s="8" t="s">
        <v>264</v>
      </c>
      <c r="F127" s="7" t="str">
        <f t="shared" si="12"/>
        <v>07036</v>
      </c>
      <c r="G127" s="7" t="s">
        <v>269</v>
      </c>
      <c r="H127" s="9">
        <v>48.2</v>
      </c>
      <c r="I127" s="9">
        <v>30.7</v>
      </c>
      <c r="J127" s="9">
        <f t="shared" si="11"/>
        <v>39.450000000000003</v>
      </c>
      <c r="K127" s="7" t="s">
        <v>323</v>
      </c>
    </row>
    <row r="128" spans="1:11">
      <c r="A128" s="1">
        <v>1</v>
      </c>
      <c r="B128" s="1" t="s">
        <v>270</v>
      </c>
      <c r="C128" s="1" t="str">
        <f>"340421199312104275"</f>
        <v>340421199312104275</v>
      </c>
      <c r="D128" s="1" t="s">
        <v>1</v>
      </c>
      <c r="E128" s="2" t="s">
        <v>271</v>
      </c>
      <c r="F128" s="1" t="str">
        <f>"07037"</f>
        <v>07037</v>
      </c>
      <c r="G128" s="1" t="s">
        <v>272</v>
      </c>
      <c r="H128" s="3">
        <v>67.8</v>
      </c>
      <c r="I128" s="3">
        <v>49.5</v>
      </c>
      <c r="J128" s="3">
        <f t="shared" si="11"/>
        <v>58.65</v>
      </c>
      <c r="K128" s="1"/>
    </row>
    <row r="129" spans="1:11">
      <c r="A129" s="1">
        <v>2</v>
      </c>
      <c r="B129" s="1" t="s">
        <v>273</v>
      </c>
      <c r="C129" s="1" t="str">
        <f>"340406199211111632"</f>
        <v>340406199211111632</v>
      </c>
      <c r="D129" s="1" t="s">
        <v>1</v>
      </c>
      <c r="E129" s="2" t="s">
        <v>271</v>
      </c>
      <c r="F129" s="1" t="str">
        <f>"07037"</f>
        <v>07037</v>
      </c>
      <c r="G129" s="1" t="s">
        <v>274</v>
      </c>
      <c r="H129" s="3">
        <v>55.2</v>
      </c>
      <c r="I129" s="3">
        <v>31.5</v>
      </c>
      <c r="J129" s="3">
        <f t="shared" si="11"/>
        <v>43.35</v>
      </c>
      <c r="K129" s="1"/>
    </row>
    <row r="130" spans="1:11" s="10" customFormat="1">
      <c r="A130" s="7">
        <v>3</v>
      </c>
      <c r="B130" s="7" t="s">
        <v>275</v>
      </c>
      <c r="C130" s="7" t="str">
        <f>"340406198810072095"</f>
        <v>340406198810072095</v>
      </c>
      <c r="D130" s="7" t="s">
        <v>1</v>
      </c>
      <c r="E130" s="8" t="s">
        <v>271</v>
      </c>
      <c r="F130" s="7" t="str">
        <f>"07037"</f>
        <v>07037</v>
      </c>
      <c r="G130" s="7" t="s">
        <v>276</v>
      </c>
      <c r="H130" s="9">
        <v>54.7</v>
      </c>
      <c r="I130" s="9">
        <v>21.7</v>
      </c>
      <c r="J130" s="9">
        <f t="shared" si="11"/>
        <v>38.200000000000003</v>
      </c>
      <c r="K130" s="7" t="s">
        <v>323</v>
      </c>
    </row>
    <row r="131" spans="1:11">
      <c r="A131" s="1">
        <v>4</v>
      </c>
      <c r="B131" s="12" t="s">
        <v>111</v>
      </c>
      <c r="C131" s="13"/>
      <c r="D131" s="13"/>
      <c r="E131" s="13"/>
      <c r="F131" s="7" t="str">
        <f t="shared" ref="F131:F133" si="13">"07037"</f>
        <v>07037</v>
      </c>
      <c r="G131" s="13"/>
      <c r="H131" s="13"/>
      <c r="I131" s="13"/>
      <c r="J131" s="13"/>
      <c r="K131" s="13"/>
    </row>
    <row r="132" spans="1:11">
      <c r="A132" s="1">
        <v>5</v>
      </c>
      <c r="B132" s="8" t="s">
        <v>111</v>
      </c>
      <c r="C132" s="13"/>
      <c r="D132" s="13"/>
      <c r="E132" s="13"/>
      <c r="F132" s="7" t="str">
        <f t="shared" si="13"/>
        <v>07037</v>
      </c>
      <c r="G132" s="13"/>
      <c r="H132" s="13"/>
      <c r="I132" s="13"/>
      <c r="J132" s="13"/>
      <c r="K132" s="13"/>
    </row>
    <row r="133" spans="1:11">
      <c r="A133" s="1">
        <v>6</v>
      </c>
      <c r="B133" s="8" t="s">
        <v>111</v>
      </c>
      <c r="C133" s="13"/>
      <c r="D133" s="13"/>
      <c r="E133" s="13"/>
      <c r="F133" s="7" t="str">
        <f t="shared" si="13"/>
        <v>07037</v>
      </c>
      <c r="G133" s="13"/>
      <c r="H133" s="13"/>
      <c r="I133" s="13"/>
      <c r="J133" s="13"/>
      <c r="K133" s="13"/>
    </row>
    <row r="134" spans="1:11">
      <c r="A134" s="1">
        <v>1</v>
      </c>
      <c r="B134" s="1" t="s">
        <v>277</v>
      </c>
      <c r="C134" s="1" t="str">
        <f>"340421199108233811"</f>
        <v>340421199108233811</v>
      </c>
      <c r="D134" s="1" t="s">
        <v>1</v>
      </c>
      <c r="E134" s="2" t="s">
        <v>314</v>
      </c>
      <c r="F134" s="1" t="str">
        <f t="shared" ref="F134:F141" si="14">"07038"</f>
        <v>07038</v>
      </c>
      <c r="G134" s="1" t="s">
        <v>278</v>
      </c>
      <c r="H134" s="3">
        <v>69.3</v>
      </c>
      <c r="I134" s="3">
        <v>71.8</v>
      </c>
      <c r="J134" s="3">
        <f t="shared" ref="J134:J141" si="15">H134*0.5+I134*0.5</f>
        <v>70.55</v>
      </c>
      <c r="K134" s="1"/>
    </row>
    <row r="135" spans="1:11">
      <c r="A135" s="1">
        <v>2</v>
      </c>
      <c r="B135" s="1" t="s">
        <v>279</v>
      </c>
      <c r="C135" s="1" t="str">
        <f>"340421199301243851"</f>
        <v>340421199301243851</v>
      </c>
      <c r="D135" s="1" t="s">
        <v>1</v>
      </c>
      <c r="E135" s="2" t="s">
        <v>314</v>
      </c>
      <c r="F135" s="1" t="str">
        <f t="shared" si="14"/>
        <v>07038</v>
      </c>
      <c r="G135" s="1" t="s">
        <v>280</v>
      </c>
      <c r="H135" s="3">
        <v>68.599999999999994</v>
      </c>
      <c r="I135" s="3">
        <v>70.3</v>
      </c>
      <c r="J135" s="3">
        <f t="shared" si="15"/>
        <v>69.449999999999989</v>
      </c>
      <c r="K135" s="1"/>
    </row>
    <row r="136" spans="1:11">
      <c r="A136" s="1">
        <v>3</v>
      </c>
      <c r="B136" s="1" t="s">
        <v>281</v>
      </c>
      <c r="C136" s="1" t="str">
        <f>"340421198904184075"</f>
        <v>340421198904184075</v>
      </c>
      <c r="D136" s="1" t="s">
        <v>1</v>
      </c>
      <c r="E136" s="2" t="s">
        <v>314</v>
      </c>
      <c r="F136" s="1" t="str">
        <f t="shared" si="14"/>
        <v>07038</v>
      </c>
      <c r="G136" s="1" t="s">
        <v>282</v>
      </c>
      <c r="H136" s="3">
        <v>64.099999999999994</v>
      </c>
      <c r="I136" s="3">
        <v>68.2</v>
      </c>
      <c r="J136" s="3">
        <f t="shared" si="15"/>
        <v>66.150000000000006</v>
      </c>
      <c r="K136" s="1"/>
    </row>
    <row r="137" spans="1:11">
      <c r="A137" s="1">
        <v>4</v>
      </c>
      <c r="B137" s="1" t="s">
        <v>283</v>
      </c>
      <c r="C137" s="1" t="str">
        <f>"340421198812264211"</f>
        <v>340421198812264211</v>
      </c>
      <c r="D137" s="1" t="s">
        <v>1</v>
      </c>
      <c r="E137" s="2" t="s">
        <v>314</v>
      </c>
      <c r="F137" s="1" t="str">
        <f t="shared" si="14"/>
        <v>07038</v>
      </c>
      <c r="G137" s="1" t="s">
        <v>284</v>
      </c>
      <c r="H137" s="3">
        <v>66.400000000000006</v>
      </c>
      <c r="I137" s="3">
        <v>61.2</v>
      </c>
      <c r="J137" s="3">
        <f t="shared" si="15"/>
        <v>63.800000000000004</v>
      </c>
      <c r="K137" s="1"/>
    </row>
    <row r="138" spans="1:11">
      <c r="A138" s="1">
        <v>5</v>
      </c>
      <c r="B138" s="1" t="s">
        <v>315</v>
      </c>
      <c r="C138" s="1" t="str">
        <f>"340421199210244277"</f>
        <v>340421199210244277</v>
      </c>
      <c r="D138" s="1" t="s">
        <v>1</v>
      </c>
      <c r="E138" s="2" t="s">
        <v>314</v>
      </c>
      <c r="F138" s="1" t="str">
        <f t="shared" si="14"/>
        <v>07038</v>
      </c>
      <c r="G138" s="1" t="s">
        <v>316</v>
      </c>
      <c r="H138" s="3">
        <v>66.3</v>
      </c>
      <c r="I138" s="3">
        <v>58.8</v>
      </c>
      <c r="J138" s="3">
        <f t="shared" si="15"/>
        <v>62.55</v>
      </c>
      <c r="K138" s="1"/>
    </row>
    <row r="139" spans="1:11">
      <c r="A139" s="1">
        <v>6</v>
      </c>
      <c r="B139" s="1" t="s">
        <v>317</v>
      </c>
      <c r="C139" s="1" t="str">
        <f>"340421199510024073"</f>
        <v>340421199510024073</v>
      </c>
      <c r="D139" s="1" t="s">
        <v>1</v>
      </c>
      <c r="E139" s="2" t="s">
        <v>314</v>
      </c>
      <c r="F139" s="1" t="str">
        <f t="shared" si="14"/>
        <v>07038</v>
      </c>
      <c r="G139" s="1" t="s">
        <v>318</v>
      </c>
      <c r="H139" s="3">
        <v>67.5</v>
      </c>
      <c r="I139" s="3">
        <v>56.6</v>
      </c>
      <c r="J139" s="3">
        <f t="shared" si="15"/>
        <v>62.05</v>
      </c>
      <c r="K139" s="1"/>
    </row>
    <row r="140" spans="1:11">
      <c r="A140" s="1">
        <v>7</v>
      </c>
      <c r="B140" s="1" t="s">
        <v>319</v>
      </c>
      <c r="C140" s="1" t="str">
        <f>"340421199202110033"</f>
        <v>340421199202110033</v>
      </c>
      <c r="D140" s="1" t="s">
        <v>1</v>
      </c>
      <c r="E140" s="2" t="s">
        <v>314</v>
      </c>
      <c r="F140" s="1" t="str">
        <f t="shared" si="14"/>
        <v>07038</v>
      </c>
      <c r="G140" s="1" t="s">
        <v>320</v>
      </c>
      <c r="H140" s="3">
        <v>65.099999999999994</v>
      </c>
      <c r="I140" s="3">
        <v>58.6</v>
      </c>
      <c r="J140" s="3">
        <f t="shared" si="15"/>
        <v>61.849999999999994</v>
      </c>
      <c r="K140" s="1"/>
    </row>
    <row r="141" spans="1:11">
      <c r="A141" s="1">
        <v>8</v>
      </c>
      <c r="B141" s="1" t="s">
        <v>321</v>
      </c>
      <c r="C141" s="1" t="str">
        <f>"34042119920610081X"</f>
        <v>34042119920610081X</v>
      </c>
      <c r="D141" s="1" t="s">
        <v>1</v>
      </c>
      <c r="E141" s="2" t="s">
        <v>314</v>
      </c>
      <c r="F141" s="1" t="str">
        <f t="shared" si="14"/>
        <v>07038</v>
      </c>
      <c r="G141" s="1" t="s">
        <v>322</v>
      </c>
      <c r="H141" s="3">
        <v>61.9</v>
      </c>
      <c r="I141" s="3">
        <v>60.4</v>
      </c>
      <c r="J141" s="3">
        <f t="shared" si="15"/>
        <v>61.15</v>
      </c>
      <c r="K141" s="1"/>
    </row>
    <row r="142" spans="1:11">
      <c r="A142" s="1">
        <v>1</v>
      </c>
      <c r="B142" s="1" t="s">
        <v>285</v>
      </c>
      <c r="C142" s="1" t="str">
        <f>"340421199412262473"</f>
        <v>340421199412262473</v>
      </c>
      <c r="D142" s="1" t="s">
        <v>1</v>
      </c>
      <c r="E142" s="2" t="s">
        <v>286</v>
      </c>
      <c r="F142" s="1" t="str">
        <f>"07039"</f>
        <v>07039</v>
      </c>
      <c r="G142" s="1" t="s">
        <v>287</v>
      </c>
      <c r="H142" s="3">
        <v>55.8</v>
      </c>
      <c r="I142" s="3">
        <v>44.6</v>
      </c>
      <c r="J142" s="3">
        <f t="shared" ref="J142:J150" si="16">H142*0.5+I142*0.5</f>
        <v>50.2</v>
      </c>
      <c r="K142" s="1"/>
    </row>
    <row r="143" spans="1:11">
      <c r="A143" s="1">
        <v>2</v>
      </c>
      <c r="B143" s="1" t="s">
        <v>288</v>
      </c>
      <c r="C143" s="1" t="str">
        <f>"340403198601281633"</f>
        <v>340403198601281633</v>
      </c>
      <c r="D143" s="1" t="s">
        <v>1</v>
      </c>
      <c r="E143" s="2" t="s">
        <v>286</v>
      </c>
      <c r="F143" s="1" t="str">
        <f>"07039"</f>
        <v>07039</v>
      </c>
      <c r="G143" s="1" t="s">
        <v>289</v>
      </c>
      <c r="H143" s="3">
        <v>51.4</v>
      </c>
      <c r="I143" s="3">
        <v>47.7</v>
      </c>
      <c r="J143" s="3">
        <f t="shared" si="16"/>
        <v>49.55</v>
      </c>
      <c r="K143" s="1"/>
    </row>
    <row r="144" spans="1:11">
      <c r="A144" s="1">
        <v>3</v>
      </c>
      <c r="B144" s="1" t="s">
        <v>290</v>
      </c>
      <c r="C144" s="1" t="str">
        <f>"340421199611066010"</f>
        <v>340421199611066010</v>
      </c>
      <c r="D144" s="1" t="s">
        <v>1</v>
      </c>
      <c r="E144" s="2" t="s">
        <v>286</v>
      </c>
      <c r="F144" s="1" t="str">
        <f>"07039"</f>
        <v>07039</v>
      </c>
      <c r="G144" s="1" t="s">
        <v>291</v>
      </c>
      <c r="H144" s="3">
        <v>48.8</v>
      </c>
      <c r="I144" s="3">
        <v>42.3</v>
      </c>
      <c r="J144" s="3">
        <f t="shared" si="16"/>
        <v>45.55</v>
      </c>
      <c r="K144" s="1"/>
    </row>
    <row r="145" spans="1:11">
      <c r="A145" s="1">
        <v>4</v>
      </c>
      <c r="B145" s="1" t="s">
        <v>292</v>
      </c>
      <c r="C145" s="1" t="str">
        <f>"34042119890622101X"</f>
        <v>34042119890622101X</v>
      </c>
      <c r="D145" s="1" t="s">
        <v>1</v>
      </c>
      <c r="E145" s="2" t="s">
        <v>286</v>
      </c>
      <c r="F145" s="1" t="str">
        <f>"07039"</f>
        <v>07039</v>
      </c>
      <c r="G145" s="1" t="s">
        <v>293</v>
      </c>
      <c r="H145" s="3">
        <v>43.6</v>
      </c>
      <c r="I145" s="3">
        <v>40.6</v>
      </c>
      <c r="J145" s="3">
        <f t="shared" si="16"/>
        <v>42.1</v>
      </c>
      <c r="K145" s="1"/>
    </row>
    <row r="146" spans="1:11">
      <c r="A146" s="1">
        <v>1</v>
      </c>
      <c r="B146" s="1" t="s">
        <v>294</v>
      </c>
      <c r="C146" s="1" t="str">
        <f>"340421199404102437"</f>
        <v>340421199404102437</v>
      </c>
      <c r="D146" s="1" t="s">
        <v>1</v>
      </c>
      <c r="E146" s="2" t="s">
        <v>295</v>
      </c>
      <c r="F146" s="1" t="str">
        <f t="shared" ref="F146:F151" si="17">"07040"</f>
        <v>07040</v>
      </c>
      <c r="G146" s="1" t="s">
        <v>296</v>
      </c>
      <c r="H146" s="3">
        <v>67.400000000000006</v>
      </c>
      <c r="I146" s="3">
        <v>51.7</v>
      </c>
      <c r="J146" s="3">
        <f t="shared" si="16"/>
        <v>59.550000000000004</v>
      </c>
      <c r="K146" s="1"/>
    </row>
    <row r="147" spans="1:11">
      <c r="A147" s="1">
        <v>2</v>
      </c>
      <c r="B147" s="1" t="s">
        <v>297</v>
      </c>
      <c r="C147" s="1" t="str">
        <f>"341204199502060617"</f>
        <v>341204199502060617</v>
      </c>
      <c r="D147" s="1" t="s">
        <v>1</v>
      </c>
      <c r="E147" s="2" t="s">
        <v>295</v>
      </c>
      <c r="F147" s="1" t="str">
        <f t="shared" si="17"/>
        <v>07040</v>
      </c>
      <c r="G147" s="1" t="s">
        <v>298</v>
      </c>
      <c r="H147" s="3">
        <v>60</v>
      </c>
      <c r="I147" s="3">
        <v>56.3</v>
      </c>
      <c r="J147" s="3">
        <f t="shared" si="16"/>
        <v>58.15</v>
      </c>
      <c r="K147" s="1"/>
    </row>
    <row r="148" spans="1:11">
      <c r="A148" s="1">
        <v>3</v>
      </c>
      <c r="B148" s="1" t="s">
        <v>299</v>
      </c>
      <c r="C148" s="1" t="str">
        <f>"340421198612112432"</f>
        <v>340421198612112432</v>
      </c>
      <c r="D148" s="1" t="s">
        <v>1</v>
      </c>
      <c r="E148" s="2" t="s">
        <v>295</v>
      </c>
      <c r="F148" s="1" t="str">
        <f t="shared" si="17"/>
        <v>07040</v>
      </c>
      <c r="G148" s="1" t="s">
        <v>300</v>
      </c>
      <c r="H148" s="3">
        <v>57.4</v>
      </c>
      <c r="I148" s="3">
        <v>53.4</v>
      </c>
      <c r="J148" s="3">
        <f t="shared" si="16"/>
        <v>55.4</v>
      </c>
      <c r="K148" s="1"/>
    </row>
    <row r="149" spans="1:11">
      <c r="A149" s="1">
        <v>4</v>
      </c>
      <c r="B149" s="1" t="s">
        <v>301</v>
      </c>
      <c r="C149" s="1" t="str">
        <f>"340421199505113856"</f>
        <v>340421199505113856</v>
      </c>
      <c r="D149" s="1" t="s">
        <v>1</v>
      </c>
      <c r="E149" s="2" t="s">
        <v>295</v>
      </c>
      <c r="F149" s="1" t="str">
        <f t="shared" si="17"/>
        <v>07040</v>
      </c>
      <c r="G149" s="1" t="s">
        <v>302</v>
      </c>
      <c r="H149" s="3">
        <v>60.8</v>
      </c>
      <c r="I149" s="3">
        <v>32.200000000000003</v>
      </c>
      <c r="J149" s="3">
        <f t="shared" si="16"/>
        <v>46.5</v>
      </c>
      <c r="K149" s="1"/>
    </row>
    <row r="150" spans="1:11">
      <c r="A150" s="1">
        <v>5</v>
      </c>
      <c r="B150" s="1" t="s">
        <v>303</v>
      </c>
      <c r="C150" s="1" t="str">
        <f>"340421198302223815"</f>
        <v>340421198302223815</v>
      </c>
      <c r="D150" s="1" t="s">
        <v>1</v>
      </c>
      <c r="E150" s="2" t="s">
        <v>295</v>
      </c>
      <c r="F150" s="1" t="str">
        <f t="shared" si="17"/>
        <v>07040</v>
      </c>
      <c r="G150" s="1" t="s">
        <v>304</v>
      </c>
      <c r="H150" s="3">
        <v>51</v>
      </c>
      <c r="I150" s="3">
        <v>29.8</v>
      </c>
      <c r="J150" s="3">
        <f t="shared" si="16"/>
        <v>40.4</v>
      </c>
      <c r="K150" s="1"/>
    </row>
    <row r="151" spans="1:11">
      <c r="A151" s="7">
        <v>6</v>
      </c>
      <c r="B151" s="12" t="s">
        <v>111</v>
      </c>
      <c r="C151" s="14"/>
      <c r="D151" s="14"/>
      <c r="E151" s="14"/>
      <c r="F151" s="11" t="str">
        <f t="shared" si="17"/>
        <v>07040</v>
      </c>
      <c r="G151" s="13"/>
      <c r="H151" s="13"/>
      <c r="I151" s="13"/>
      <c r="J151" s="13"/>
      <c r="K151" s="13"/>
    </row>
  </sheetData>
  <phoneticPr fontId="1" type="noConversion"/>
  <pageMargins left="0.48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2017-08-31T09:34:05Z</cp:lastPrinted>
  <dcterms:created xsi:type="dcterms:W3CDTF">2017-08-29T03:12:06Z</dcterms:created>
  <dcterms:modified xsi:type="dcterms:W3CDTF">2017-08-31T09:53:11Z</dcterms:modified>
</cp:coreProperties>
</file>